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1840" windowHeight="13140" tabRatio="447" activeTab="1"/>
  </bookViews>
  <sheets>
    <sheet name="СМР 343 млн - 1 этап" sheetId="7" r:id="rId1"/>
    <sheet name="СМР 172,223 млн - 2 этап" sheetId="8" r:id="rId2"/>
    <sheet name="работы по генплану" sheetId="3" r:id="rId3"/>
    <sheet name="СМР зданий и сооружений" sheetId="1" r:id="rId4"/>
    <sheet name="нормативная база" sheetId="2" r:id="rId5"/>
    <sheet name="СМР 249,99 млн" sheetId="6" r:id="rId6"/>
  </sheets>
  <definedNames>
    <definedName name="_xlnm.Print_Area" localSheetId="2">'работы по генплану'!$A$1:$H$23</definedName>
    <definedName name="_xlnm.Print_Area" localSheetId="1">'СМР 172,223 млн - 2 этап'!$A$1:$K$71</definedName>
    <definedName name="_xlnm.Print_Area" localSheetId="5">'СМР 249,99 млн'!$A$1:$K$84</definedName>
    <definedName name="_xlnm.Print_Area" localSheetId="0">'СМР 343 млн - 1 этап'!$A$1:$K$37</definedName>
    <definedName name="_xlnm.Print_Area" localSheetId="3">'СМР зданий и сооружений'!$A$1:$H$29</definedName>
  </definedNames>
  <calcPr calcId="15251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7" l="1"/>
  <c r="H21" i="7" s="1"/>
  <c r="J21" i="7" s="1"/>
  <c r="G20" i="7"/>
  <c r="H20" i="7" s="1"/>
  <c r="J20" i="7" s="1"/>
  <c r="G19" i="7"/>
  <c r="G16" i="7"/>
  <c r="H16" i="7" s="1"/>
  <c r="J16" i="7" s="1"/>
  <c r="G15" i="7"/>
  <c r="H15" i="7" s="1"/>
  <c r="J15" i="7" s="1"/>
  <c r="G14" i="7"/>
  <c r="H14" i="7" s="1"/>
  <c r="J14" i="7" s="1"/>
  <c r="G13" i="7"/>
  <c r="H13" i="7" s="1"/>
  <c r="J13" i="7" s="1"/>
  <c r="H19" i="7" l="1"/>
  <c r="J19" i="7" s="1"/>
  <c r="H23" i="8"/>
  <c r="J23" i="8" s="1"/>
  <c r="H25" i="8"/>
  <c r="H19" i="8"/>
  <c r="J19" i="8" s="1"/>
  <c r="G20" i="8"/>
  <c r="H20" i="8" s="1"/>
  <c r="J20" i="8" s="1"/>
  <c r="G21" i="8"/>
  <c r="H21" i="8" s="1"/>
  <c r="J21" i="8" s="1"/>
  <c r="G22" i="8"/>
  <c r="H22" i="8" s="1"/>
  <c r="J22" i="8" s="1"/>
  <c r="G23" i="8"/>
  <c r="G24" i="8"/>
  <c r="H24" i="8" s="1"/>
  <c r="J24" i="8" s="1"/>
  <c r="G25" i="8"/>
  <c r="G19" i="8"/>
  <c r="G28" i="8"/>
  <c r="H28" i="8" s="1"/>
  <c r="J28" i="8" s="1"/>
  <c r="G29" i="8"/>
  <c r="G30" i="8"/>
  <c r="G31" i="8"/>
  <c r="G32" i="8"/>
  <c r="G33" i="8"/>
  <c r="H33" i="8" s="1"/>
  <c r="J33" i="8" s="1"/>
  <c r="G34" i="8"/>
  <c r="H34" i="8" s="1"/>
  <c r="J34" i="8" s="1"/>
  <c r="G35" i="8"/>
  <c r="H35" i="8" s="1"/>
  <c r="J35" i="8" s="1"/>
  <c r="G36" i="8"/>
  <c r="H36" i="8" s="1"/>
  <c r="J36" i="8" s="1"/>
  <c r="G37" i="8"/>
  <c r="G38" i="8"/>
  <c r="G27" i="8"/>
  <c r="H29" i="8"/>
  <c r="H30" i="8"/>
  <c r="J30" i="8" s="1"/>
  <c r="H31" i="8"/>
  <c r="J31" i="8" s="1"/>
  <c r="H32" i="8"/>
  <c r="J32" i="8" s="1"/>
  <c r="H37" i="8"/>
  <c r="J37" i="8" s="1"/>
  <c r="H38" i="8"/>
  <c r="J38" i="8" s="1"/>
  <c r="H27" i="8"/>
  <c r="J27" i="8" s="1"/>
  <c r="G43" i="8"/>
  <c r="H43" i="8" s="1"/>
  <c r="J43" i="8" s="1"/>
  <c r="G44" i="8"/>
  <c r="G45" i="8"/>
  <c r="G41" i="8"/>
  <c r="G42" i="8"/>
  <c r="H45" i="8"/>
  <c r="J45" i="8" s="1"/>
  <c r="G40" i="8"/>
  <c r="H40" i="8" s="1"/>
  <c r="J40" i="8" s="1"/>
  <c r="H41" i="8"/>
  <c r="J41" i="8" s="1"/>
  <c r="H42" i="8"/>
  <c r="J42" i="8" s="1"/>
  <c r="H44" i="8"/>
  <c r="J44" i="8" s="1"/>
  <c r="G53" i="8"/>
  <c r="G52" i="8"/>
  <c r="H52" i="8" s="1"/>
  <c r="J52" i="8" s="1"/>
  <c r="G51" i="8"/>
  <c r="H51" i="8" s="1"/>
  <c r="J51" i="8" s="1"/>
  <c r="G50" i="8"/>
  <c r="H50" i="8" s="1"/>
  <c r="J50" i="8" s="1"/>
  <c r="H53" i="8"/>
  <c r="J53" i="8" s="1"/>
  <c r="H49" i="8"/>
  <c r="J49" i="8" s="1"/>
  <c r="G49" i="8"/>
  <c r="H56" i="8"/>
  <c r="H58" i="8"/>
  <c r="J58" i="8" s="1"/>
  <c r="G56" i="8"/>
  <c r="G55" i="8"/>
  <c r="H55" i="8" s="1"/>
  <c r="G60" i="8"/>
  <c r="H60" i="8" s="1"/>
  <c r="J60" i="8" s="1"/>
  <c r="G59" i="8"/>
  <c r="H59" i="8" s="1"/>
  <c r="J59" i="8" s="1"/>
  <c r="G58" i="8"/>
  <c r="G57" i="8"/>
  <c r="H57" i="8" s="1"/>
  <c r="J47" i="8"/>
  <c r="J29" i="8"/>
  <c r="J25" i="8"/>
  <c r="G17" i="8"/>
  <c r="H17" i="8" s="1"/>
  <c r="J17" i="8" s="1"/>
  <c r="G16" i="8"/>
  <c r="H16" i="8" s="1"/>
  <c r="J16" i="8" s="1"/>
  <c r="J15" i="8"/>
  <c r="P15" i="8"/>
  <c r="G14" i="8"/>
  <c r="H14" i="8" s="1"/>
  <c r="G13" i="8"/>
  <c r="H13" i="8" s="1"/>
  <c r="J12" i="8"/>
  <c r="G12" i="8"/>
  <c r="J25" i="7"/>
  <c r="G25" i="7"/>
  <c r="H25" i="7" s="1"/>
  <c r="J24" i="7"/>
  <c r="G24" i="7"/>
  <c r="H24" i="7" s="1"/>
  <c r="G23" i="7"/>
  <c r="H23" i="7" s="1"/>
  <c r="J23" i="7" s="1"/>
  <c r="G22" i="7"/>
  <c r="H22" i="7" s="1"/>
  <c r="J22" i="7" s="1"/>
  <c r="C17" i="7"/>
  <c r="G17" i="7" s="1"/>
  <c r="H17" i="7" s="1"/>
  <c r="J17" i="7" s="1"/>
  <c r="J12" i="7"/>
  <c r="G61" i="6"/>
  <c r="H61" i="6" s="1"/>
  <c r="J61" i="6" s="1"/>
  <c r="G57" i="6"/>
  <c r="H57" i="6" s="1"/>
  <c r="J57" i="6" s="1"/>
  <c r="G56" i="6"/>
  <c r="H56" i="6" s="1"/>
  <c r="J56" i="6" s="1"/>
  <c r="G55" i="6"/>
  <c r="H55" i="6" s="1"/>
  <c r="J55" i="6" s="1"/>
  <c r="G54" i="6"/>
  <c r="H54" i="6" s="1"/>
  <c r="J72" i="6"/>
  <c r="H27" i="7" l="1"/>
  <c r="M15" i="8"/>
  <c r="L15" i="8"/>
  <c r="H61" i="8"/>
  <c r="J13" i="8"/>
  <c r="J61" i="8" s="1"/>
  <c r="J62" i="8" s="1"/>
  <c r="J63" i="8" s="1"/>
  <c r="J27" i="7"/>
  <c r="J28" i="7" s="1"/>
  <c r="J29" i="7" s="1"/>
  <c r="J62" i="6"/>
  <c r="G62" i="6"/>
  <c r="G72" i="6"/>
  <c r="H72" i="6" s="1"/>
  <c r="J71" i="6"/>
  <c r="G71" i="6"/>
  <c r="H71" i="6" s="1"/>
  <c r="J70" i="6"/>
  <c r="G70" i="6"/>
  <c r="J69" i="6"/>
  <c r="G69" i="6"/>
  <c r="J68" i="6"/>
  <c r="G68" i="6"/>
  <c r="G67" i="6"/>
  <c r="G66" i="6"/>
  <c r="G65" i="6"/>
  <c r="J63" i="6"/>
  <c r="G63" i="6"/>
  <c r="J60" i="6"/>
  <c r="G60" i="6"/>
  <c r="J59" i="6"/>
  <c r="G59" i="6"/>
  <c r="J58" i="6"/>
  <c r="G58" i="6"/>
  <c r="J54" i="6"/>
  <c r="J52" i="6"/>
  <c r="J50" i="6"/>
  <c r="J49" i="6"/>
  <c r="G49" i="6"/>
  <c r="J48" i="6"/>
  <c r="J47" i="6"/>
  <c r="J46" i="6"/>
  <c r="G45" i="6"/>
  <c r="H45" i="6" s="1"/>
  <c r="J45" i="6" s="1"/>
  <c r="J43" i="6"/>
  <c r="G43" i="6"/>
  <c r="J42" i="6"/>
  <c r="G42" i="6"/>
  <c r="J41" i="6"/>
  <c r="G41" i="6"/>
  <c r="J40" i="6"/>
  <c r="J39" i="6"/>
  <c r="J38" i="6"/>
  <c r="G38" i="6"/>
  <c r="J37" i="6"/>
  <c r="J36" i="6"/>
  <c r="J35" i="6"/>
  <c r="J34" i="6"/>
  <c r="J33" i="6"/>
  <c r="J32" i="6"/>
  <c r="J30" i="6"/>
  <c r="J29" i="6"/>
  <c r="J28" i="6"/>
  <c r="J27" i="6"/>
  <c r="J26" i="6"/>
  <c r="J25" i="6"/>
  <c r="J24" i="6"/>
  <c r="G22" i="6"/>
  <c r="G21" i="6"/>
  <c r="J20" i="6"/>
  <c r="C19" i="6"/>
  <c r="G19" i="6" s="1"/>
  <c r="H19" i="6" s="1"/>
  <c r="J19" i="6" s="1"/>
  <c r="C18" i="6"/>
  <c r="G18" i="6" s="1"/>
  <c r="H18" i="6" s="1"/>
  <c r="J18" i="6" s="1"/>
  <c r="J17" i="6"/>
  <c r="J16" i="6"/>
  <c r="J15" i="6"/>
  <c r="G15" i="6"/>
  <c r="G14" i="6"/>
  <c r="H14" i="6" s="1"/>
  <c r="J13" i="6"/>
  <c r="G12" i="6"/>
  <c r="H12" i="6" s="1"/>
  <c r="J11" i="6"/>
  <c r="G11" i="6"/>
  <c r="J74" i="6" l="1"/>
  <c r="J75" i="6" s="1"/>
  <c r="J76" i="6" s="1"/>
  <c r="H74" i="6"/>
  <c r="J12" i="6"/>
  <c r="G2" i="1" l="1"/>
  <c r="D3" i="3"/>
  <c r="F3" i="3"/>
  <c r="D8" i="1"/>
  <c r="D10" i="1"/>
  <c r="D13" i="1"/>
  <c r="D19" i="1"/>
  <c r="D17" i="1"/>
  <c r="D16" i="1"/>
  <c r="D11" i="1"/>
  <c r="D9" i="1"/>
  <c r="D4" i="1"/>
  <c r="D3" i="1"/>
  <c r="D2" i="1"/>
  <c r="I3" i="3"/>
</calcChain>
</file>

<file path=xl/sharedStrings.xml><?xml version="1.0" encoding="utf-8"?>
<sst xmlns="http://schemas.openxmlformats.org/spreadsheetml/2006/main" count="591" uniqueCount="250">
  <si>
    <t xml:space="preserve"> </t>
  </si>
  <si>
    <t>Наименование</t>
  </si>
  <si>
    <t>КПП</t>
  </si>
  <si>
    <t>Модульное здание ОПУ</t>
  </si>
  <si>
    <t>Помещения для складирования аварийного ЗИП</t>
  </si>
  <si>
    <t>КТП 0,4/6 кВ с РУ 0,4 кВ, для питания собственных нужд  и для обеспечения  параллельной работы ДЭС</t>
  </si>
  <si>
    <t>Топливное хозяйство (вертикальные назменые емкости 1000 м3)</t>
  </si>
  <si>
    <t>ЗРУ-6 кВ</t>
  </si>
  <si>
    <t>Досмотровая площадка с комплексом антитеррористических установок</t>
  </si>
  <si>
    <t>Трансформаторная подстанция Энерго-ТП-0,4/6,3-1х1250НО</t>
  </si>
  <si>
    <t xml:space="preserve">ДГУ 1 мВт </t>
  </si>
  <si>
    <t>Дренажная емкость (септик), V=5,0 м3</t>
  </si>
  <si>
    <t xml:space="preserve">Контейнер хранения топлива </t>
  </si>
  <si>
    <t>Мачтовая КТП</t>
  </si>
  <si>
    <t>Контейнер со шкафами синхронизации 3х6</t>
  </si>
  <si>
    <t>Гараж</t>
  </si>
  <si>
    <t>Площадка слива топлива</t>
  </si>
  <si>
    <t>Насосная станция</t>
  </si>
  <si>
    <t>Контейнер со шкафами синхронизации</t>
  </si>
  <si>
    <t>Электростанция дизельная автоматизированная контейнерного исполнения Энерго-Д100/0,4КН30</t>
  </si>
  <si>
    <t xml:space="preserve">Площадка расположения контейнеров хранения топлива </t>
  </si>
  <si>
    <t>Топливопровод</t>
  </si>
  <si>
    <t>Кабельная эстакада</t>
  </si>
  <si>
    <t>Опора освещения</t>
  </si>
  <si>
    <t>№ п/п</t>
  </si>
  <si>
    <t>Стоимость единицы</t>
  </si>
  <si>
    <t>Примечания</t>
  </si>
  <si>
    <t>Общая стоимость, тыс. руб</t>
  </si>
  <si>
    <t>Площадь подготовки и устройства территории под элементы ПС</t>
  </si>
  <si>
    <t xml:space="preserve">Ячейка трансформатора (комплект на три фазы) 67 100 ПС </t>
  </si>
  <si>
    <t>Б1-08</t>
  </si>
  <si>
    <t>С1-03 - 1. . 6</t>
  </si>
  <si>
    <t xml:space="preserve">Номер расценки </t>
  </si>
  <si>
    <t>Кол-во, шт</t>
  </si>
  <si>
    <t>гараж</t>
  </si>
  <si>
    <r>
      <t>Прочее в целом на одну ПС (ЗПС). К прочему в целом на одну ПС отнесено: вспомогательные здания и сооружения (</t>
    </r>
    <r>
      <rPr>
        <sz val="11"/>
        <color rgb="FFFF0000"/>
        <rFont val="Calibri"/>
        <family val="2"/>
        <charset val="204"/>
        <scheme val="minor"/>
      </rPr>
      <t>камера переключеимя задвижек</t>
    </r>
    <r>
      <rPr>
        <sz val="11"/>
        <color theme="1"/>
        <rFont val="Calibri"/>
        <family val="2"/>
        <charset val="204"/>
        <scheme val="minor"/>
      </rPr>
      <t xml:space="preserve">, пожарная насосная станция, </t>
    </r>
    <r>
      <rPr>
        <sz val="11"/>
        <color rgb="FFFF0000"/>
        <rFont val="Calibri"/>
        <family val="2"/>
        <charset val="204"/>
        <scheme val="minor"/>
      </rPr>
      <t>контрольно-пропускной пункт (далее - КПП)</t>
    </r>
    <r>
      <rPr>
        <sz val="11"/>
        <color theme="1"/>
        <rFont val="Calibri"/>
        <family val="2"/>
        <charset val="204"/>
        <scheme val="minor"/>
      </rPr>
      <t xml:space="preserve">, маслоаппаратная, хозяйственно-бытовое здание дежурного персонала), компенсирующие и регулирующие устройства 6-35 кВ, </t>
    </r>
    <r>
      <rPr>
        <sz val="11"/>
        <color rgb="FFFF0000"/>
        <rFont val="Calibri"/>
        <family val="2"/>
        <charset val="204"/>
        <scheme val="minor"/>
      </rPr>
      <t>очистные сооружения</t>
    </r>
    <r>
      <rPr>
        <sz val="11"/>
        <color theme="1"/>
        <rFont val="Calibri"/>
        <family val="2"/>
        <charset val="204"/>
        <scheme val="minor"/>
      </rPr>
      <t>, противопожарные резервуары,</t>
    </r>
    <r>
      <rPr>
        <sz val="11"/>
        <color rgb="FFFF0000"/>
        <rFont val="Calibri"/>
        <family val="2"/>
        <charset val="204"/>
        <scheme val="minor"/>
      </rPr>
      <t xml:space="preserve"> открытый склад масла</t>
    </r>
    <r>
      <rPr>
        <sz val="11"/>
        <color theme="1"/>
        <rFont val="Calibri"/>
        <family val="2"/>
        <charset val="204"/>
        <scheme val="minor"/>
      </rPr>
      <t xml:space="preserve">, </t>
    </r>
    <r>
      <rPr>
        <sz val="11"/>
        <color rgb="FFFF0000"/>
        <rFont val="Calibri"/>
        <family val="2"/>
        <charset val="204"/>
        <scheme val="minor"/>
      </rPr>
      <t>маслосборник</t>
    </r>
    <r>
      <rPr>
        <sz val="11"/>
        <color theme="1"/>
        <rFont val="Calibri"/>
        <family val="2"/>
        <charset val="204"/>
        <scheme val="minor"/>
      </rPr>
      <t xml:space="preserve">. К прочему в целом на одну ЗПС отнесено: помещения ТОР, </t>
    </r>
    <r>
      <rPr>
        <sz val="11"/>
        <color rgb="FFFF0000"/>
        <rFont val="Calibri"/>
        <family val="2"/>
        <charset val="204"/>
        <scheme val="minor"/>
      </rPr>
      <t>мастерские</t>
    </r>
    <r>
      <rPr>
        <sz val="11"/>
        <color theme="1"/>
        <rFont val="Calibri"/>
        <family val="2"/>
        <charset val="204"/>
        <scheme val="minor"/>
      </rPr>
      <t xml:space="preserve">, помещения собственных нужд и оперативного
постоянного тока, помещения РЩ (для размещения оборудования вторичной коммутации, диспетчеризации), коридоры, санузлы,
лестничные клетки, тамбуры, компенсирующие и регулирующие устройства 6-35 кВ, </t>
    </r>
    <r>
      <rPr>
        <sz val="11"/>
        <color rgb="FFFF0000"/>
        <rFont val="Calibri"/>
        <family val="2"/>
        <charset val="204"/>
        <scheme val="minor"/>
      </rPr>
      <t>помещения КРУ 6-20 кВ</t>
    </r>
    <r>
      <rPr>
        <sz val="11"/>
        <color theme="1"/>
        <rFont val="Calibri"/>
        <family val="2"/>
        <charset val="204"/>
        <scheme val="minor"/>
      </rPr>
      <t>.</t>
    </r>
  </si>
  <si>
    <t>Подготовка и устройство территории ПС (ЗПС) 35-750 кВ</t>
  </si>
  <si>
    <t>Площадь, м2</t>
  </si>
  <si>
    <t>С1-04 - 1 .. 6</t>
  </si>
  <si>
    <t>С1-06 - 1 .. 6</t>
  </si>
  <si>
    <t>24. Объем финансовых потребностей на подготовку и устройство территории ПС (ЗПС, элементов ПС) 35-750 кВ определяется с учетом района строительства и включает УНЦ подготовки и устройства территории ПС (ЗПС) 35-750 кВ (таблица Б1) с учетом площади подготовки и устройства территории ПС (ЗПС, элементов ПС). Площадь подготовки и устройства территории ПС (ЗПС) определяется как
сумма площадей подготовки и устройства территории под элементы ПС (ЗПС) (таблица С1 ).</t>
  </si>
  <si>
    <t>распределительное устройство (далее- РУ) 6-750 кВ;</t>
  </si>
  <si>
    <t>ячейка трансформатора</t>
  </si>
  <si>
    <t>комплектная трансформаторная подстанция (далее ТП, КТП), (распределительный пункт (далее - РП), распределительная трансформаторная подстанция (далее - РТП),</t>
  </si>
  <si>
    <t>подготовка и устройство территории ПС (ЗПС) 35-750 кВ;</t>
  </si>
  <si>
    <t xml:space="preserve"> здание ПС ( общеподстанционный пункт управления (далее - ОПУ), закрытое
распределительное устройство (далее - ЗРУ), релейный щит (далее - РЩ) ), здание
ЗПС, здание ремонтно-производственной базы (далее - РПБ);</t>
  </si>
  <si>
    <t>комплекс систем безопасности ПС;</t>
  </si>
  <si>
    <t>кабельная линия электропередачи (далее -КЛ) 0,4-500 кВ;</t>
  </si>
  <si>
    <t>подготовка и устройство территории при прокладке кабельной линии;</t>
  </si>
  <si>
    <t>кабельные сооружения и устройство переходов при прокладке кабельной
линии;</t>
  </si>
  <si>
    <t>дизель-генераторная установка (далее - ДГУ);</t>
  </si>
  <si>
    <t>объем финансовых потребностей на подготовку и устройство территории
элементов ПС (ЗПС) в соответствии с пунктом 24 настоящих УНЦ;</t>
  </si>
  <si>
    <t>УНЦ элементов ПС с устройством фундаментов (таблица И5);</t>
  </si>
  <si>
    <t>УНЦ на внутриплощадочные дороги ПС и проезды (таблица МЗ );</t>
  </si>
  <si>
    <t>УНЦ защитных конструкций ПС (таблица УЗ);</t>
  </si>
  <si>
    <t>УНЦ здания КПП (таблица 37);</t>
  </si>
  <si>
    <t>УНЦ комплекса систем безопасности ПС (таблица И15 );</t>
  </si>
  <si>
    <t>УНЦ на устройство траншеи КЛ и восстановление благоустройства по трассе
(таблица Б2);</t>
  </si>
  <si>
    <t>К таблицам Т4, Т5. В УНЦ ячейки трансформатора 6-500 кВ включено: стоимость оборудования (трансформатор, ОПН,
выносные ТТ, шкафы РЗА, шкафы наружной установки), стоимость строительно-монтажных работ (в том числе демонтаж существующего оборудования) с учетом стоимости используемого материала (устройство фундамента, опорных стоек и
металлоконструкций, порталов, ошиновки, кабельного хозяйства, заземления, маслоприемника, маслосборника, системы
пожаротушения), а также сопутствующие затраты.</t>
  </si>
  <si>
    <t>К таблицам 31-33. В УНЦ КТП включено: стоимость оборудования (КТП (в том числе КТП встроенного типа), приборы</t>
  </si>
  <si>
    <t>здания с инженерными системами, устройство заземления), стоимость подготовки и устройства территории, а также</t>
  </si>
  <si>
    <t>Площадь подготовки и устройства территории ПС (ЗПС) определяется как
сумма площадей подготовки и устройства территории под элементы ПС (ЗПС)
(таблица С1 ). 67+970+510</t>
  </si>
  <si>
    <t>УНЦ зданий ОПУ, РЩ (таблица 33, 34); К таблицам 33-35. В УНЦ зданий 3РУ, 3ПС, ОПУ, РЩ включено: стоимость оборудования (силовые сборки, система
собственных нужд ПС (без учета трансформатора собственных нужд), система оперативного постоянного тока, аккумуляторные
батареи, системы отопления, вентиляции и кондиционирования, системы электропитания и освещения, ЛВС, СКС), стоимость
строительно-монтажных работ (в том числе демонтаж существующего здания) с учетом стоимости используемого материала
(устройство фундаментов, ограждающих конструкций, кровли, кабельного хозяйства, заземления, внутренней отделки и
коммуникаций, мебель для диспетчерского и оперативного персонала ), а также сопутствующие затраты.</t>
  </si>
  <si>
    <t>учета и измерения электроэнергии, линейный разъединитель, силовые сборки), стоимость строительно-монтажных работ (в том числе демонтаж существующего оборудования) с учетом стоимости используемого материала (устройство фундаментов, монтаж сопутствующие затраты.</t>
  </si>
  <si>
    <t>Сооружение</t>
  </si>
  <si>
    <t>Состав СМР в расценке</t>
  </si>
  <si>
    <t>Наименование расценки, таблица</t>
  </si>
  <si>
    <t>Величина расценки нормативная</t>
  </si>
  <si>
    <t>Площадь единицы, м2</t>
  </si>
  <si>
    <t>Дренажная емкость (площадка слива топлива)</t>
  </si>
  <si>
    <t>Дренажная емкость (площадка КХТ)</t>
  </si>
  <si>
    <t xml:space="preserve">Номер расценки, таблица </t>
  </si>
  <si>
    <t>Расценка (ст. единицы)</t>
  </si>
  <si>
    <t>фундамент и будка ЗРУ входит в расценку на монтаж. Таблицы В3, В4</t>
  </si>
  <si>
    <t>фундамент входит в расценку на монтаж. Таблица Т1</t>
  </si>
  <si>
    <t>Таблица Э3: В УНЦ КТП включено: стоимость оборудования (КТП (в том числе КТП встроенного типа), приборы
учета и измерения электроэнергии, линейный разъединитель, силовые сборки), стоимость строительно-монтажных работ (в том
числе демонтаж существующего оборудования) с учетом стоимости используемого материала (устройство фундаментов, монтаж
здания с инженерными системами, устройство заземления), стоимость подготовки и устройства территории, а также
сопутствующие затраты.</t>
  </si>
  <si>
    <r>
      <t xml:space="preserve">Основные здания (ОПУ, ЗРУ, РЩ) в целом на одну ПС (К прочему в целом на одну ПС отнесено: </t>
    </r>
    <r>
      <rPr>
        <sz val="11"/>
        <color rgb="FFFF0000"/>
        <rFont val="Calibri"/>
        <family val="2"/>
        <charset val="204"/>
        <scheme val="minor"/>
      </rPr>
      <t>вспомогательные здания и сооружения (камера переключеимя задвижек, пожарная насосная станция, контрольно-пропускной пункт (далее - КПП), маслоаппаратная, хозяйственно-бытовое здание дежурного персонала</t>
    </r>
    <r>
      <rPr>
        <sz val="11"/>
        <color theme="1"/>
        <rFont val="Calibri"/>
        <family val="2"/>
        <charset val="204"/>
        <scheme val="minor"/>
      </rPr>
      <t>), компенсирующие и регулирующие устройства 6-35 кВ,</t>
    </r>
    <r>
      <rPr>
        <sz val="11"/>
        <color rgb="FFFF0000"/>
        <rFont val="Calibri"/>
        <family val="2"/>
        <charset val="204"/>
        <scheme val="minor"/>
      </rPr>
      <t xml:space="preserve"> очистные сооружения, противопожарные резервуары, открытый склад масла, маслосборник)</t>
    </r>
  </si>
  <si>
    <t>Подготовка и устройство территории ПС (В УНЦ подготовки и устройства территории ПС (ЗПС) включена стоимость следующих работ. снятие почвенно-растительного слоя, озеленение участка, рекультивация земель временного пользования, устройство проездов и площадок из асфальтобетона на щебеночном основании, устройство внутреннего и внешнего ограждений, установка отдельностоящих молниеотводов, устройство наружного и охранного освещения, устройство заземления, специальные работы (разработка скальных грунтов, устройство свайного поля, выполнение особых требований по благоустройству и устройству территории,
строительство подпорной стенки, замена грунта), а также сопутствующие затраты.)</t>
  </si>
  <si>
    <t xml:space="preserve"> УНЦ на внутриплощадочные дорогиПС и проезды (тыс. руб.)</t>
  </si>
  <si>
    <t>В УНЦ на внутриплощадочные дороги ПС и проезды включено: стоимость строительно-монтажных работ с учетом
стоимости материалов, затраты на устройство проездов и площадок из асфальтобетона на щебеночном основании, а также
сопутствующие затраты.</t>
  </si>
  <si>
    <t>УНЦ защитных конструкций ПС (тыс. руб.) Противотараиное устройство</t>
  </si>
  <si>
    <t>УНЦ защитных конструкций ПС (тыс. руб.) Откатные (раздвижные, автоматические,
противопожарные) ворота</t>
  </si>
  <si>
    <t>В УНЦ защитных конструкций ПС включено: стоимость оборудования, стоимость строительно-монтажных работ (в том
числе демонтаж существующего оборудования) с учетом стоимости используемого материала, а также сопутствующие затраты. В УНЦ защитных конструкций ПС включено: стоимость оборудования, стоимость строительно-монтажных работ (в том
числе демонтаж существующего оборудования) с учетом стоимости используемого материала, а также сопутствующие затраты.</t>
  </si>
  <si>
    <t>УНЦ защитных ограждений ПС (ты с. руб.)</t>
  </si>
  <si>
    <t>Ограждение наружное</t>
  </si>
  <si>
    <t>У4-02 Ограждение предупредительное сетчатое</t>
  </si>
  <si>
    <t>У4-03 Ограждение внутреннее сетчатое</t>
  </si>
  <si>
    <t>В УНЦ защитных ограждений ПС включено: стоимость строительно-монтажных работ (в том числе демонтаж
сушествующего оборудования) с учетом стоимости используемого материала, а также сопутствующие затраты.
Ограждение наружное включает. устройство ограждения из железобетонных (металлических) паиелей (камня, кирпича,
решетки, сетки) на железобетонных фундаментах, устанавливаемых на щебеночное основание.
Ограждение предупредительное сетчатое включает. устройство ограждения из паиелей металлических сетчатых по
железобетонным столбам, устанавливаемым на монолитные фундаменты-столбы, устраиваемые в просверлеиных котлованах с
устройством ворот распашных и калиток.
Ограждение внутреннее сетчатое включает. устройство ограждения из паиелей металлических сетчатых по железобетонным
столбам, устанавливаемым на монолитные фундаменты-столбы, устраиваемые в просверлеиных котлованах с устройством ворот
распашных и калиток.</t>
  </si>
  <si>
    <t>37-01</t>
  </si>
  <si>
    <t>В УНЦ здания КПП включено: стоимость строительно-монтажных работ (в том числе демонтаж существующего
оборудования) с учетом стоимости используемого материала, а также сопутствующие затраты. УНЦ здания КПП не учитывает
затраты на комплекс систем безопасности ПС.Здание КПП включает: здание с внутренней отделкой и коммуникациями, оборудование отопления (вентиляции,
кондиционирования), системы электропитания и освещения, силовые сборки, мебель.</t>
  </si>
  <si>
    <t>Подготовка и устройство территории при прокладке кабельной линии</t>
  </si>
  <si>
    <t>Таблица Б2. УНЦ на устройство траншеи КЛ и восстановление благоустройства по трассе (ты с. руб.). К таблице Б2. В УНЦ устройства траншеи КЛ и восстановления благоустройства по трассе включено: земляные работы
(разработка грунта, крепление траншей инвентарными щитами, подсыпка и присыпка песчано-гравийной смесью, покрытие
кабеля кирпичом или плитой для закрытия кабеля, засыпка траншеи, уплотнение грунта, перевозка грунта, разборка (демонтаж)
сооружений (вырубка кустарников и мелколесья)), затраты на вывоз мусора, затраты по прокладке труб для защиты кабеля,
затраты по креплению траншеи забирками, а также сопутствующие затраты.</t>
  </si>
  <si>
    <t>Таблица У2. В УНЦ ДГУ включено: стоимость оборудования (дизель-генераторная установка контейнерного типа с необслуживаемой
работой автономного режима не менее 2 часов), стоимость строительно-монтажных работ (в том числе демонтаж существующего
оборудования) с учетом стоимости используемого материала (устройство фундамента, кабельного хозяйства, заземления), а также
сопутствующие затраты.</t>
  </si>
  <si>
    <t>У2-01</t>
  </si>
  <si>
    <t>Измеритель</t>
  </si>
  <si>
    <t>1 кВт</t>
  </si>
  <si>
    <t>Расценка (ст. единицы) тыс. руб</t>
  </si>
  <si>
    <t>Итого, тыс руб.</t>
  </si>
  <si>
    <t>1 яч</t>
  </si>
  <si>
    <t>КРУ-6 кВ</t>
  </si>
  <si>
    <t>Здание КРУ-6 кВ</t>
  </si>
  <si>
    <t>1 ед.</t>
  </si>
  <si>
    <t>Э2-05</t>
  </si>
  <si>
    <t>Э3-10</t>
  </si>
  <si>
    <t>Э3-12</t>
  </si>
  <si>
    <t>Коэфициент перевода</t>
  </si>
  <si>
    <t>Сети связи</t>
  </si>
  <si>
    <t>АСУТП</t>
  </si>
  <si>
    <t>1 м2</t>
  </si>
  <si>
    <t>З4-01</t>
  </si>
  <si>
    <t>УПАТС</t>
  </si>
  <si>
    <t>1 объект</t>
  </si>
  <si>
    <t>И14-01</t>
  </si>
  <si>
    <t>Регистратор записи диспетчерских переговоров</t>
  </si>
  <si>
    <t>И14-04</t>
  </si>
  <si>
    <t>И14-05</t>
  </si>
  <si>
    <t>И14-07</t>
  </si>
  <si>
    <t>И14-09</t>
  </si>
  <si>
    <t>И14-10</t>
  </si>
  <si>
    <t>Аппаратура громкоговорящей связи и радиопоисковой связи</t>
  </si>
  <si>
    <t>Оборудование электропитания, 6 кВт</t>
  </si>
  <si>
    <t>ЛВС</t>
  </si>
  <si>
    <t>СКС</t>
  </si>
  <si>
    <t>Безопасность</t>
  </si>
  <si>
    <t>Противотаранное устройство</t>
  </si>
  <si>
    <t>Откатные (раздвижные, автоматические, противопожарные) ворота</t>
  </si>
  <si>
    <t>У3-01</t>
  </si>
  <si>
    <t>У3-02</t>
  </si>
  <si>
    <t>Шкаф ЦК системы видеонаблюжения</t>
  </si>
  <si>
    <t>Шкаф ЦК комплекса систем безопасности</t>
  </si>
  <si>
    <t>АРМ персонала комплекса систем безопасности</t>
  </si>
  <si>
    <t>Стационарная камера охранного (технологического) видеонаблюдения</t>
  </si>
  <si>
    <t>1 точка</t>
  </si>
  <si>
    <t>Устройство турникета</t>
  </si>
  <si>
    <t>СКУД</t>
  </si>
  <si>
    <t>Система пожарной и охранной сигнализации</t>
  </si>
  <si>
    <t>Система периметральной сигнализации</t>
  </si>
  <si>
    <t>1 м периметра</t>
  </si>
  <si>
    <t>1 точка доступа</t>
  </si>
  <si>
    <t>И15-01</t>
  </si>
  <si>
    <t>И15-02</t>
  </si>
  <si>
    <t>И15-03</t>
  </si>
  <si>
    <t>И15-04</t>
  </si>
  <si>
    <t>И15-05</t>
  </si>
  <si>
    <t>И15-06</t>
  </si>
  <si>
    <t>И15-07</t>
  </si>
  <si>
    <t>И15-08</t>
  </si>
  <si>
    <t>И15-09</t>
  </si>
  <si>
    <t>АИИСКУЭ</t>
  </si>
  <si>
    <t>Шкафов присоединений:</t>
  </si>
  <si>
    <t>1 ед</t>
  </si>
  <si>
    <t>А4-01</t>
  </si>
  <si>
    <t xml:space="preserve">Шкаф ЦК ПС-1 </t>
  </si>
  <si>
    <t>А5-01</t>
  </si>
  <si>
    <t>Шкаф серверный</t>
  </si>
  <si>
    <t xml:space="preserve">Шкаф гарантированного питания </t>
  </si>
  <si>
    <t>Шкаф контроллеров сбора общеподстанционного оборудования</t>
  </si>
  <si>
    <t>АРМ</t>
  </si>
  <si>
    <t>А5-08</t>
  </si>
  <si>
    <t>А5-02</t>
  </si>
  <si>
    <t>А5-06</t>
  </si>
  <si>
    <t>А5-07</t>
  </si>
  <si>
    <t>1м</t>
  </si>
  <si>
    <t>1км</t>
  </si>
  <si>
    <t>Н3-01</t>
  </si>
  <si>
    <t>Кабель контрольный (сечение жилы 1,5 мм2)</t>
  </si>
  <si>
    <t>ПКУ С ТТ и ТН</t>
  </si>
  <si>
    <t>А1-06</t>
  </si>
  <si>
    <t>Археологические изыскания</t>
  </si>
  <si>
    <t>П7-01</t>
  </si>
  <si>
    <t>Затраты на кадастровые работы</t>
  </si>
  <si>
    <t>П11-01</t>
  </si>
  <si>
    <t>1 Га</t>
  </si>
  <si>
    <t xml:space="preserve">В2-01 </t>
  </si>
  <si>
    <t>Проектно изыскательские работы</t>
  </si>
  <si>
    <t>ТКП</t>
  </si>
  <si>
    <t>Аппаратура селекторной связи</t>
  </si>
  <si>
    <t>И14-06</t>
  </si>
  <si>
    <t>Н2-01</t>
  </si>
  <si>
    <t>Металлические лотки и короба</t>
  </si>
  <si>
    <t>УНЦ ВОК</t>
  </si>
  <si>
    <t>Устройство траншеи при прокладке до двух кабелей ВОК без учета восстановления газонов</t>
  </si>
  <si>
    <t>1 км</t>
  </si>
  <si>
    <t>Б3-01</t>
  </si>
  <si>
    <t>УНЦ ВОК в трубе в земле</t>
  </si>
  <si>
    <t>Кабель силовой 6 кВ (сечение жилы 120 мм2)</t>
  </si>
  <si>
    <t>Кабель силовой 6 кВ (сечение жилы 70 мм2)</t>
  </si>
  <si>
    <t>Кабель силовой 6 кВ (сечение жилы 240 мм2)</t>
  </si>
  <si>
    <t>Кабель силовой 0,4 кВ (сечение жилы 240 мм2)</t>
  </si>
  <si>
    <t>Кабель силовой 0,4 кВ (сечение жилы 10 мм2)</t>
  </si>
  <si>
    <t>Кабель силовой 0,4 кВ (сечение жилы 16 мм2)</t>
  </si>
  <si>
    <t>Кабель силовой 0,4 кВ (сечение жилы 35 мм2)</t>
  </si>
  <si>
    <t>Кабель силовой 0,4 кВ (сечение жилы 70 мм2)</t>
  </si>
  <si>
    <t>К2-08</t>
  </si>
  <si>
    <t>К2-05</t>
  </si>
  <si>
    <t>К2-03</t>
  </si>
  <si>
    <t>в пересчёте на 4 жилы 0,6</t>
  </si>
  <si>
    <t>К3-10</t>
  </si>
  <si>
    <t>К3-01</t>
  </si>
  <si>
    <t>К3-03</t>
  </si>
  <si>
    <t>К3-05</t>
  </si>
  <si>
    <t>Б2-01</t>
  </si>
  <si>
    <t>Б2-02</t>
  </si>
  <si>
    <t>Устройство траншеи КЛ при прокладке до двух кабелей (6 кВ)  без учета восстановления газонов</t>
  </si>
  <si>
    <t>Устройство траншеи КЛ при прокладке до двух кабелей (0,4 кВ)  без учета восстановления газонов</t>
  </si>
  <si>
    <t>О3-01</t>
  </si>
  <si>
    <t>О4-01</t>
  </si>
  <si>
    <t>Траншеи</t>
  </si>
  <si>
    <t>П6-11</t>
  </si>
  <si>
    <t>С1-06 (Б1-08)</t>
  </si>
  <si>
    <t>Кабельная продукция ( с медной жилой)</t>
  </si>
  <si>
    <t>Кол-во</t>
  </si>
  <si>
    <t>Подготовка и устройство территории ПС</t>
  </si>
  <si>
    <t>Итого, тыс. руб, без НДС</t>
  </si>
  <si>
    <t>Итого, тыс. руб, с НДС 20%</t>
  </si>
  <si>
    <t>Таблица расчёта укрупнённой стоимости строительства</t>
  </si>
  <si>
    <t>Топливное хозяйство (вертикальные наземные емкости 1000 м3)</t>
  </si>
  <si>
    <t>Трансформаторная подстанция -ТП-0,4/6,3-1х1250 кВА</t>
  </si>
  <si>
    <t xml:space="preserve"> КТП 6/0,4 кВ х100 кВА</t>
  </si>
  <si>
    <t>Прочее в целом на объект (очистные сооружения, ливневая канализация и.т.д.)</t>
  </si>
  <si>
    <t>Поворотная камера охранного (технологического) видеонаблюдения</t>
  </si>
  <si>
    <t>1,013х1,022х1,01=1,0456</t>
  </si>
  <si>
    <t>(должность)</t>
  </si>
  <si>
    <t>(подпись)</t>
  </si>
  <si>
    <t>(И.О. Фамилия)</t>
  </si>
  <si>
    <t>А.В. Крыжановская</t>
  </si>
  <si>
    <t>Заместитель главного инженера по строительству</t>
  </si>
  <si>
    <t>Ведущий инженер по проектно-сметной работе</t>
  </si>
  <si>
    <t>А.В. Королёв</t>
  </si>
  <si>
    <t>СОГЛАСОВАНО:</t>
  </si>
  <si>
    <t xml:space="preserve">
</t>
  </si>
  <si>
    <t>1 точка учета</t>
  </si>
  <si>
    <t>УТВЕРЖДАЮ
Первый заместитель Генерального директора – 
Исполнительный директор АО «Мобильные ГТЭС»
В.П. Горюнов___________________
«____» ____________ 2019 г.</t>
  </si>
  <si>
    <t>Индекс дефлятора (со 2 кв 2018 по 4 кв 2018 включительно)</t>
  </si>
  <si>
    <t>14,4 м2</t>
  </si>
  <si>
    <t>17,5 м2</t>
  </si>
  <si>
    <t>6,3 м2</t>
  </si>
  <si>
    <t>21 м2</t>
  </si>
  <si>
    <t>3,3 м2</t>
  </si>
  <si>
    <t>1 шт</t>
  </si>
  <si>
    <t>Н3-05</t>
  </si>
  <si>
    <t>У4-01</t>
  </si>
  <si>
    <t>34-01</t>
  </si>
  <si>
    <t>ДГУ 1000 кВт (3 шт)</t>
  </si>
  <si>
    <t>ДГУ 560 кВт (3 шт)</t>
  </si>
  <si>
    <t>Основные объекты строительства</t>
  </si>
  <si>
    <t>СОГЛАСОВАНО:
____________________
«____» ____________ 2019 г.</t>
  </si>
  <si>
    <t>ДГУ 1000 кВт (5 шт)</t>
  </si>
  <si>
    <t>1,072х1,042=1,117024</t>
  </si>
  <si>
    <t>Индекс дефлятора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</si>
</sst>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color theme="1"/>
      <name val="Calibri"/>
      <family val="2"/>
      <charset val="204"/>
      <scheme val="minor"/>
    </font>
    <font>
      <b/>
      <sz val="14"/>
      <color theme="1"/>
      <name val="Times New Roman"/>
      <family val="1"/>
      <charset val="204"/>
    </font>
    <font>
      <sz val="14"/>
      <color theme="1"/>
      <name val="Calibri"/>
      <family val="2"/>
      <charset val="204"/>
      <scheme val="minor"/>
    </font>
    <font>
      <sz val="14"/>
      <color theme="1"/>
      <name val="Times New Roman"/>
      <family val="1"/>
      <charset val="204"/>
    </font>
    <font>
      <sz val="11"/>
      <color theme="1"/>
      <name val="Times New Roman"/>
      <family val="1"/>
      <charset val="204"/>
    </font>
    <font>
      <sz val="12"/>
      <color theme="1"/>
      <name val="Times New Roman"/>
      <family val="1"/>
      <charset val="204"/>
    </font>
    <font>
      <b/>
      <sz val="11"/>
      <color theme="1"/>
      <name val="Times New Roman"/>
      <family val="1"/>
      <charset val="204"/>
    </font>
    <font>
      <sz val="11"/>
      <name val="Times New Roman"/>
      <family val="1"/>
      <charset val="204"/>
    </font>
    <font>
      <vertAlign val="superscript"/>
      <sz val="11"/>
      <color theme="1"/>
      <name val="Times New Roman"/>
      <family val="1"/>
      <charset val="204"/>
    </font>
    <font>
      <sz val="11"/>
      <name val="Calibri"/>
      <family val="2"/>
      <charset val="204"/>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3">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0" xfId="0" applyBorder="1" applyAlignment="1">
      <alignment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33" borderId="0" xfId="0" applyFill="1" applyAlignment="1">
      <alignment horizontal="center" vertical="center" wrapText="1"/>
    </xf>
    <xf numFmtId="0" fontId="0" fillId="0" borderId="10" xfId="0" applyBorder="1" applyAlignment="1">
      <alignment horizontal="left" wrapText="1"/>
    </xf>
    <xf numFmtId="0" fontId="0" fillId="0" borderId="0" xfId="0" applyAlignment="1">
      <alignment horizontal="left" wrapText="1"/>
    </xf>
    <xf numFmtId="0" fontId="0" fillId="33" borderId="0" xfId="0" applyFill="1" applyAlignment="1">
      <alignment wrapText="1"/>
    </xf>
    <xf numFmtId="0" fontId="0" fillId="0" borderId="0" xfId="0" applyFill="1" applyAlignment="1">
      <alignment wrapText="1"/>
    </xf>
    <xf numFmtId="0" fontId="0" fillId="0" borderId="0" xfId="0" applyAlignment="1">
      <alignment vertical="center" wrapText="1"/>
    </xf>
    <xf numFmtId="0" fontId="18" fillId="0" borderId="10" xfId="0" applyFont="1" applyFill="1" applyBorder="1" applyAlignment="1">
      <alignment wrapText="1"/>
    </xf>
    <xf numFmtId="0" fontId="18" fillId="0" borderId="10" xfId="0" applyFont="1" applyBorder="1" applyAlignment="1">
      <alignment wrapText="1"/>
    </xf>
    <xf numFmtId="0" fontId="18" fillId="0" borderId="10" xfId="0" applyFont="1" applyFill="1" applyBorder="1" applyAlignment="1">
      <alignment vertical="top" wrapText="1"/>
    </xf>
    <xf numFmtId="0" fontId="18" fillId="33" borderId="10" xfId="0" applyFont="1" applyFill="1" applyBorder="1" applyAlignment="1">
      <alignment vertical="top" wrapText="1"/>
    </xf>
    <xf numFmtId="0" fontId="18" fillId="33" borderId="10" xfId="0" applyFont="1" applyFill="1" applyBorder="1" applyAlignment="1">
      <alignment wrapText="1"/>
    </xf>
    <xf numFmtId="0" fontId="0" fillId="0" borderId="10" xfId="0" applyFill="1" applyBorder="1" applyAlignment="1">
      <alignment wrapText="1"/>
    </xf>
    <xf numFmtId="0" fontId="16" fillId="0" borderId="10" xfId="0" applyFont="1" applyFill="1" applyBorder="1" applyAlignment="1">
      <alignment horizontal="center" vertical="center" wrapText="1"/>
    </xf>
    <xf numFmtId="0" fontId="18" fillId="0" borderId="10" xfId="0" applyFont="1" applyBorder="1" applyAlignment="1">
      <alignment horizontal="left" vertical="top" wrapText="1"/>
    </xf>
    <xf numFmtId="0" fontId="18" fillId="0" borderId="10" xfId="0" applyFont="1" applyFill="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34" borderId="10" xfId="0" applyFill="1" applyBorder="1" applyAlignment="1">
      <alignment horizontal="left" wrapText="1"/>
    </xf>
    <xf numFmtId="0" fontId="0" fillId="33" borderId="10" xfId="0" applyFill="1" applyBorder="1" applyAlignment="1">
      <alignment horizontal="left" wrapText="1"/>
    </xf>
    <xf numFmtId="0" fontId="0" fillId="33" borderId="10" xfId="0" applyFill="1" applyBorder="1" applyAlignment="1">
      <alignment vertical="center" wrapText="1"/>
    </xf>
    <xf numFmtId="0" fontId="0" fillId="34" borderId="10" xfId="0" applyFill="1" applyBorder="1" applyAlignment="1">
      <alignment horizontal="center" vertical="center" wrapText="1"/>
    </xf>
    <xf numFmtId="0" fontId="0" fillId="34" borderId="10" xfId="0" applyFill="1" applyBorder="1" applyAlignment="1">
      <alignment vertical="center" wrapText="1"/>
    </xf>
    <xf numFmtId="0" fontId="0" fillId="34" borderId="0" xfId="0" applyFill="1" applyAlignment="1">
      <alignment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wrapText="1"/>
    </xf>
    <xf numFmtId="0" fontId="24" fillId="0" borderId="10" xfId="0" applyFont="1" applyFill="1" applyBorder="1" applyAlignment="1">
      <alignment vertical="center" wrapText="1"/>
    </xf>
    <xf numFmtId="4" fontId="24" fillId="0" borderId="1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left" wrapText="1"/>
    </xf>
    <xf numFmtId="0" fontId="0" fillId="0" borderId="0" xfId="0"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0" fillId="0" borderId="0" xfId="0" applyFill="1" applyAlignment="1">
      <alignment horizontal="left" wrapText="1"/>
    </xf>
    <xf numFmtId="0" fontId="0" fillId="0" borderId="0" xfId="0" applyFill="1"/>
    <xf numFmtId="0" fontId="22" fillId="0" borderId="0" xfId="0" applyFont="1" applyFill="1" applyAlignment="1">
      <alignment vertical="center" wrapText="1"/>
    </xf>
    <xf numFmtId="0" fontId="0" fillId="0" borderId="0" xfId="0" applyFill="1" applyAlignment="1">
      <alignment vertical="center" wrapText="1"/>
    </xf>
    <xf numFmtId="0" fontId="16" fillId="0" borderId="0" xfId="0" applyFont="1" applyFill="1" applyAlignment="1">
      <alignment horizontal="center" vertical="center" wrapText="1"/>
    </xf>
    <xf numFmtId="0" fontId="22" fillId="0" borderId="10" xfId="0" applyFont="1" applyFill="1" applyBorder="1" applyAlignment="1">
      <alignment vertical="center" wrapText="1"/>
    </xf>
    <xf numFmtId="0" fontId="22"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4" fontId="25" fillId="0" borderId="10" xfId="0" applyNumberFormat="1" applyFont="1" applyFill="1" applyBorder="1" applyAlignment="1">
      <alignment horizontal="center" vertical="center" wrapText="1"/>
    </xf>
    <xf numFmtId="0" fontId="27" fillId="0" borderId="0" xfId="0" applyFont="1" applyFill="1" applyAlignment="1">
      <alignment wrapText="1"/>
    </xf>
    <xf numFmtId="4" fontId="22" fillId="0" borderId="0" xfId="0" applyNumberFormat="1" applyFont="1" applyFill="1" applyBorder="1" applyAlignment="1">
      <alignment horizontal="center" vertical="center" wrapText="1"/>
    </xf>
    <xf numFmtId="0" fontId="20" fillId="0" borderId="0" xfId="0" applyFont="1" applyFill="1" applyAlignment="1">
      <alignment wrapText="1"/>
    </xf>
    <xf numFmtId="3" fontId="22"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wrapText="1"/>
    </xf>
    <xf numFmtId="0" fontId="22" fillId="0" borderId="14" xfId="0"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4" fontId="0" fillId="0" borderId="0" xfId="0" applyNumberFormat="1" applyFill="1" applyAlignment="1">
      <alignment wrapText="1"/>
    </xf>
    <xf numFmtId="0" fontId="22" fillId="0" borderId="0" xfId="0" applyFont="1" applyFill="1" applyAlignment="1">
      <alignment horizontal="center" vertical="center" wrapText="1"/>
    </xf>
    <xf numFmtId="0" fontId="22" fillId="0" borderId="0" xfId="0" applyFont="1" applyFill="1" applyAlignment="1">
      <alignment wrapText="1"/>
    </xf>
    <xf numFmtId="0" fontId="22" fillId="0" borderId="15" xfId="0" applyFont="1" applyFill="1" applyBorder="1" applyAlignment="1">
      <alignment vertical="center" wrapText="1"/>
    </xf>
    <xf numFmtId="0" fontId="22" fillId="0" borderId="0" xfId="0" applyFont="1" applyFill="1" applyAlignment="1"/>
    <xf numFmtId="0" fontId="22" fillId="0" borderId="0" xfId="0" applyFont="1" applyFill="1" applyAlignment="1">
      <alignment horizontal="center" vertical="top" wrapText="1"/>
    </xf>
    <xf numFmtId="0" fontId="22" fillId="0" borderId="0" xfId="0" applyFont="1" applyFill="1" applyAlignment="1">
      <alignment horizontal="left" wrapText="1"/>
    </xf>
    <xf numFmtId="0" fontId="23" fillId="0" borderId="0" xfId="0" applyFont="1" applyFill="1" applyAlignment="1">
      <alignment vertical="center" wrapText="1"/>
    </xf>
    <xf numFmtId="0" fontId="22" fillId="0" borderId="16" xfId="0" applyFont="1" applyFill="1" applyBorder="1" applyAlignment="1">
      <alignment horizontal="center" vertical="center" wrapText="1"/>
    </xf>
    <xf numFmtId="0" fontId="23" fillId="0" borderId="0" xfId="0" applyFont="1" applyFill="1" applyAlignment="1"/>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top" wrapText="1"/>
    </xf>
    <xf numFmtId="0" fontId="22" fillId="0" borderId="0" xfId="0" applyFont="1" applyFill="1" applyAlignment="1">
      <alignment vertical="center" wrapText="1"/>
    </xf>
    <xf numFmtId="0" fontId="22" fillId="35" borderId="10" xfId="0" applyFont="1" applyFill="1" applyBorder="1" applyAlignment="1">
      <alignment horizontal="center" vertical="center" wrapText="1"/>
    </xf>
    <xf numFmtId="0" fontId="24" fillId="35" borderId="10" xfId="0" applyFont="1" applyFill="1" applyBorder="1" applyAlignment="1">
      <alignment vertical="center" wrapText="1"/>
    </xf>
    <xf numFmtId="4" fontId="22" fillId="35" borderId="10" xfId="0" applyNumberFormat="1" applyFont="1" applyFill="1" applyBorder="1" applyAlignment="1">
      <alignment horizontal="center" vertical="center" wrapText="1"/>
    </xf>
    <xf numFmtId="0" fontId="22" fillId="35" borderId="10" xfId="0" applyFont="1" applyFill="1" applyBorder="1" applyAlignment="1">
      <alignment horizontal="left" wrapText="1"/>
    </xf>
    <xf numFmtId="0" fontId="0" fillId="35" borderId="0" xfId="0" applyFill="1" applyAlignment="1">
      <alignment wrapText="1"/>
    </xf>
    <xf numFmtId="0" fontId="22" fillId="35" borderId="10" xfId="0" applyFont="1" applyFill="1" applyBorder="1" applyAlignment="1">
      <alignment vertical="center" wrapText="1"/>
    </xf>
    <xf numFmtId="0" fontId="25" fillId="35" borderId="10" xfId="0" applyFont="1" applyFill="1" applyBorder="1" applyAlignment="1">
      <alignment horizontal="center" vertical="center" wrapText="1"/>
    </xf>
    <xf numFmtId="0" fontId="25" fillId="35" borderId="10" xfId="0" applyFont="1" applyFill="1" applyBorder="1" applyAlignment="1">
      <alignment vertical="center" wrapText="1"/>
    </xf>
    <xf numFmtId="4" fontId="25" fillId="35" borderId="10" xfId="0" applyNumberFormat="1" applyFont="1" applyFill="1" applyBorder="1" applyAlignment="1">
      <alignment horizontal="center" vertical="center" wrapText="1"/>
    </xf>
    <xf numFmtId="0" fontId="27" fillId="35" borderId="0" xfId="0" applyFont="1" applyFill="1" applyAlignment="1">
      <alignment wrapText="1"/>
    </xf>
    <xf numFmtId="4" fontId="22" fillId="0" borderId="0" xfId="0" applyNumberFormat="1" applyFont="1" applyFill="1" applyBorder="1" applyAlignment="1">
      <alignment horizontal="left" wrapText="1"/>
    </xf>
    <xf numFmtId="2" fontId="22"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4" fontId="22" fillId="0" borderId="0" xfId="0" applyNumberFormat="1" applyFont="1" applyFill="1" applyAlignment="1">
      <alignment horizontal="center" vertical="center" wrapText="1"/>
    </xf>
    <xf numFmtId="4" fontId="22" fillId="0" borderId="10" xfId="0" applyNumberFormat="1" applyFont="1" applyFill="1" applyBorder="1" applyAlignment="1">
      <alignment horizontal="left" wrapText="1"/>
    </xf>
    <xf numFmtId="164" fontId="22" fillId="0" borderId="10" xfId="0" applyNumberFormat="1"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21" fillId="0" borderId="0" xfId="0" applyFont="1" applyFill="1" applyAlignment="1">
      <alignment horizontal="left" vertical="center" wrapText="1"/>
    </xf>
    <xf numFmtId="0" fontId="22" fillId="0" borderId="0" xfId="0" applyFont="1" applyFill="1" applyAlignment="1">
      <alignment horizontal="left" vertical="center" wrapText="1"/>
    </xf>
    <xf numFmtId="0" fontId="20" fillId="0" borderId="0" xfId="0" applyFont="1" applyFill="1" applyAlignment="1">
      <alignment horizontal="left" vertical="center" wrapText="1"/>
    </xf>
    <xf numFmtId="0" fontId="21" fillId="0" borderId="0" xfId="0" applyFont="1" applyFill="1" applyAlignment="1">
      <alignment vertical="center" wrapText="1"/>
    </xf>
    <xf numFmtId="0" fontId="22" fillId="0" borderId="0" xfId="0" applyFont="1" applyFill="1" applyAlignment="1">
      <alignment vertical="center" wrapText="1"/>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topLeftCell="A18" zoomScale="70" zoomScaleNormal="100" zoomScaleSheetLayoutView="70" workbookViewId="0">
      <selection activeCell="B49" sqref="B49"/>
    </sheetView>
  </sheetViews>
  <sheetFormatPr defaultColWidth="8.85546875" defaultRowHeight="15" x14ac:dyDescent="0.25"/>
  <cols>
    <col min="1" max="1" width="7.7109375" style="44" customWidth="1"/>
    <col min="2" max="2" width="57.7109375" style="50" customWidth="1"/>
    <col min="3" max="10" width="15.42578125" style="44" customWidth="1"/>
    <col min="11" max="11" width="15.42578125" style="47" customWidth="1"/>
    <col min="12" max="16384" width="8.85546875" style="15"/>
  </cols>
  <sheetData>
    <row r="1" spans="1:11" ht="14.45" customHeight="1" x14ac:dyDescent="0.25">
      <c r="B1" s="98" t="s">
        <v>246</v>
      </c>
      <c r="C1" s="100"/>
      <c r="D1" s="100"/>
      <c r="E1" s="100"/>
      <c r="F1" s="45"/>
      <c r="G1" s="46" t="s">
        <v>230</v>
      </c>
      <c r="H1" s="46"/>
    </row>
    <row r="2" spans="1:11" ht="25.15" customHeight="1" x14ac:dyDescent="0.25">
      <c r="B2" s="99"/>
      <c r="C2" s="100"/>
      <c r="D2" s="100"/>
      <c r="E2" s="100"/>
      <c r="F2" s="45"/>
      <c r="G2" s="101" t="s">
        <v>232</v>
      </c>
      <c r="H2" s="102"/>
      <c r="I2" s="102"/>
      <c r="J2" s="102"/>
      <c r="K2" s="102"/>
    </row>
    <row r="3" spans="1:11" ht="18.75" x14ac:dyDescent="0.25">
      <c r="B3" s="99"/>
      <c r="C3" s="100"/>
      <c r="D3" s="100"/>
      <c r="E3" s="100"/>
      <c r="F3" s="45"/>
      <c r="G3" s="102"/>
      <c r="H3" s="102"/>
      <c r="I3" s="102"/>
      <c r="J3" s="102"/>
      <c r="K3" s="102"/>
    </row>
    <row r="4" spans="1:11" ht="18.75" x14ac:dyDescent="0.25">
      <c r="B4" s="99"/>
      <c r="C4" s="100"/>
      <c r="D4" s="100"/>
      <c r="E4" s="100"/>
      <c r="F4" s="45"/>
      <c r="G4" s="102"/>
      <c r="H4" s="102"/>
      <c r="I4" s="102"/>
      <c r="J4" s="102"/>
      <c r="K4" s="102"/>
    </row>
    <row r="5" spans="1:11" ht="18.75" x14ac:dyDescent="0.25">
      <c r="B5" s="99"/>
      <c r="C5" s="100"/>
      <c r="D5" s="100"/>
      <c r="E5" s="100"/>
      <c r="F5" s="45"/>
      <c r="G5" s="102"/>
      <c r="H5" s="102"/>
      <c r="I5" s="102"/>
      <c r="J5" s="102"/>
      <c r="K5" s="102"/>
    </row>
    <row r="6" spans="1:11" ht="18.75" x14ac:dyDescent="0.25">
      <c r="B6" s="99"/>
      <c r="C6" s="100"/>
      <c r="D6" s="100"/>
      <c r="E6" s="100"/>
      <c r="F6" s="45"/>
      <c r="G6" s="102"/>
      <c r="H6" s="102"/>
      <c r="I6" s="102"/>
      <c r="J6" s="102"/>
      <c r="K6" s="102"/>
    </row>
    <row r="7" spans="1:11" ht="18.75" x14ac:dyDescent="0.25">
      <c r="B7" s="99"/>
      <c r="C7" s="100"/>
      <c r="D7" s="100"/>
      <c r="E7" s="100"/>
      <c r="F7" s="45"/>
      <c r="G7" s="102"/>
      <c r="H7" s="102"/>
      <c r="I7" s="102"/>
      <c r="J7" s="102"/>
      <c r="K7" s="102"/>
    </row>
    <row r="8" spans="1:11" ht="18.75" x14ac:dyDescent="0.25">
      <c r="C8" s="103" t="s">
        <v>215</v>
      </c>
      <c r="D8" s="104"/>
      <c r="E8" s="104"/>
      <c r="F8" s="104"/>
      <c r="G8" s="104"/>
      <c r="H8" s="104"/>
    </row>
    <row r="10" spans="1:11" s="51" customFormat="1" ht="55.15" customHeight="1" x14ac:dyDescent="0.25">
      <c r="A10" s="36" t="s">
        <v>24</v>
      </c>
      <c r="B10" s="36" t="s">
        <v>1</v>
      </c>
      <c r="C10" s="36" t="s">
        <v>211</v>
      </c>
      <c r="D10" s="36" t="s">
        <v>94</v>
      </c>
      <c r="E10" s="36" t="s">
        <v>71</v>
      </c>
      <c r="F10" s="36" t="s">
        <v>96</v>
      </c>
      <c r="G10" s="36" t="s">
        <v>27</v>
      </c>
      <c r="H10" s="36" t="s">
        <v>97</v>
      </c>
      <c r="I10" s="36" t="s">
        <v>105</v>
      </c>
      <c r="J10" s="36" t="s">
        <v>97</v>
      </c>
      <c r="K10" s="36" t="s">
        <v>26</v>
      </c>
    </row>
    <row r="11" spans="1:11" s="51" customFormat="1" ht="29.25" customHeight="1" x14ac:dyDescent="0.25">
      <c r="A11" s="36"/>
      <c r="B11" s="92" t="s">
        <v>245</v>
      </c>
      <c r="C11" s="36"/>
      <c r="D11" s="36"/>
      <c r="E11" s="36"/>
      <c r="F11" s="36"/>
      <c r="G11" s="36"/>
      <c r="H11" s="36"/>
      <c r="I11" s="36"/>
      <c r="J11" s="36"/>
      <c r="K11" s="36"/>
    </row>
    <row r="12" spans="1:11" ht="32.25" customHeight="1" x14ac:dyDescent="0.25">
      <c r="A12" s="37">
        <v>1</v>
      </c>
      <c r="B12" s="52" t="s">
        <v>5</v>
      </c>
      <c r="C12" s="37">
        <v>1</v>
      </c>
      <c r="D12" s="37" t="s">
        <v>101</v>
      </c>
      <c r="E12" s="37" t="s">
        <v>104</v>
      </c>
      <c r="F12" s="38">
        <v>9861</v>
      </c>
      <c r="G12" s="38">
        <v>9861</v>
      </c>
      <c r="H12" s="38">
        <v>9861</v>
      </c>
      <c r="I12" s="38">
        <v>1.1200000000000001</v>
      </c>
      <c r="J12" s="38">
        <f>MMULT(H12,I12)</f>
        <v>11044.320000000002</v>
      </c>
      <c r="K12" s="37" t="s">
        <v>235</v>
      </c>
    </row>
    <row r="13" spans="1:11" ht="27" customHeight="1" x14ac:dyDescent="0.25">
      <c r="A13" s="37">
        <v>2</v>
      </c>
      <c r="B13" s="52" t="s">
        <v>99</v>
      </c>
      <c r="C13" s="37">
        <v>14</v>
      </c>
      <c r="D13" s="37" t="s">
        <v>98</v>
      </c>
      <c r="E13" s="37" t="s">
        <v>173</v>
      </c>
      <c r="F13" s="38">
        <v>2486</v>
      </c>
      <c r="G13" s="38">
        <f>C13*F13</f>
        <v>34804</v>
      </c>
      <c r="H13" s="38">
        <f>G13</f>
        <v>34804</v>
      </c>
      <c r="I13" s="38">
        <v>1.29</v>
      </c>
      <c r="J13" s="38">
        <f t="shared" ref="J13:J15" si="0">MMULT(H13,I13)</f>
        <v>44897.16</v>
      </c>
      <c r="K13" s="39"/>
    </row>
    <row r="14" spans="1:11" ht="27" customHeight="1" x14ac:dyDescent="0.25">
      <c r="A14" s="37">
        <v>3</v>
      </c>
      <c r="B14" s="52" t="s">
        <v>100</v>
      </c>
      <c r="C14" s="37">
        <v>70</v>
      </c>
      <c r="D14" s="37" t="s">
        <v>108</v>
      </c>
      <c r="E14" s="37" t="s">
        <v>242</v>
      </c>
      <c r="F14" s="38">
        <v>63</v>
      </c>
      <c r="G14" s="38">
        <f t="shared" ref="G14:G15" si="1">C14*F14</f>
        <v>4410</v>
      </c>
      <c r="H14" s="38">
        <f>G14</f>
        <v>4410</v>
      </c>
      <c r="I14" s="38">
        <v>1.1200000000000001</v>
      </c>
      <c r="J14" s="38">
        <f t="shared" si="0"/>
        <v>4939.2000000000007</v>
      </c>
      <c r="K14" s="37" t="s">
        <v>150</v>
      </c>
    </row>
    <row r="15" spans="1:11" ht="27" customHeight="1" x14ac:dyDescent="0.25">
      <c r="A15" s="37">
        <v>4</v>
      </c>
      <c r="B15" s="52" t="s">
        <v>217</v>
      </c>
      <c r="C15" s="37">
        <v>5</v>
      </c>
      <c r="D15" s="37" t="s">
        <v>101</v>
      </c>
      <c r="E15" s="37" t="s">
        <v>103</v>
      </c>
      <c r="F15" s="38">
        <v>6811</v>
      </c>
      <c r="G15" s="38">
        <f t="shared" si="1"/>
        <v>34055</v>
      </c>
      <c r="H15" s="38">
        <f>G15</f>
        <v>34055</v>
      </c>
      <c r="I15" s="38">
        <v>1.1200000000000001</v>
      </c>
      <c r="J15" s="38">
        <f t="shared" si="0"/>
        <v>38141.600000000006</v>
      </c>
      <c r="K15" s="37" t="s">
        <v>236</v>
      </c>
    </row>
    <row r="16" spans="1:11" s="57" customFormat="1" ht="27" customHeight="1" x14ac:dyDescent="0.25">
      <c r="A16" s="37">
        <v>5</v>
      </c>
      <c r="B16" s="55" t="s">
        <v>247</v>
      </c>
      <c r="C16" s="54">
        <v>5000</v>
      </c>
      <c r="D16" s="54" t="s">
        <v>95</v>
      </c>
      <c r="E16" s="54" t="s">
        <v>93</v>
      </c>
      <c r="F16" s="56">
        <v>15</v>
      </c>
      <c r="G16" s="56">
        <f>C16*F16</f>
        <v>75000</v>
      </c>
      <c r="H16" s="56">
        <f>G16</f>
        <v>75000</v>
      </c>
      <c r="I16" s="56">
        <v>1.2</v>
      </c>
      <c r="J16" s="56">
        <f>H16*I16</f>
        <v>90000</v>
      </c>
      <c r="K16" s="56" t="s">
        <v>237</v>
      </c>
    </row>
    <row r="17" spans="1:11" s="57" customFormat="1" ht="27" customHeight="1" x14ac:dyDescent="0.25">
      <c r="A17" s="37">
        <v>6</v>
      </c>
      <c r="B17" s="55" t="s">
        <v>244</v>
      </c>
      <c r="C17" s="54">
        <f>560*3</f>
        <v>1680</v>
      </c>
      <c r="D17" s="54" t="s">
        <v>95</v>
      </c>
      <c r="E17" s="54" t="s">
        <v>93</v>
      </c>
      <c r="F17" s="56">
        <v>15</v>
      </c>
      <c r="G17" s="56">
        <f>C17*F17</f>
        <v>25200</v>
      </c>
      <c r="H17" s="56">
        <f>G17</f>
        <v>25200</v>
      </c>
      <c r="I17" s="56">
        <v>1.2</v>
      </c>
      <c r="J17" s="56">
        <f>H17*I17</f>
        <v>30240</v>
      </c>
      <c r="K17" s="56" t="s">
        <v>237</v>
      </c>
    </row>
    <row r="18" spans="1:11" ht="28.5" customHeight="1" x14ac:dyDescent="0.25">
      <c r="A18" s="37"/>
      <c r="B18" s="40" t="s">
        <v>210</v>
      </c>
      <c r="C18" s="37"/>
      <c r="D18" s="37"/>
      <c r="E18" s="37"/>
      <c r="F18" s="38"/>
      <c r="G18" s="38"/>
      <c r="H18" s="38"/>
      <c r="I18" s="38"/>
      <c r="J18" s="38"/>
      <c r="K18" s="39"/>
    </row>
    <row r="19" spans="1:11" ht="33" customHeight="1" x14ac:dyDescent="0.25">
      <c r="A19" s="37">
        <v>7</v>
      </c>
      <c r="B19" s="52" t="s">
        <v>187</v>
      </c>
      <c r="C19" s="37">
        <v>0.45</v>
      </c>
      <c r="D19" s="37" t="s">
        <v>182</v>
      </c>
      <c r="E19" s="37" t="s">
        <v>193</v>
      </c>
      <c r="F19" s="38">
        <v>6662</v>
      </c>
      <c r="G19" s="38">
        <f>MMULT(F19,C19)</f>
        <v>2997.9</v>
      </c>
      <c r="H19" s="38">
        <f>G19</f>
        <v>2997.9</v>
      </c>
      <c r="I19" s="38">
        <v>1.34</v>
      </c>
      <c r="J19" s="38">
        <f t="shared" ref="J19:J21" si="2">MMULT(H19,I19)</f>
        <v>4017.1860000000001</v>
      </c>
      <c r="K19" s="39"/>
    </row>
    <row r="20" spans="1:11" ht="33" customHeight="1" x14ac:dyDescent="0.25">
      <c r="A20" s="37">
        <v>8</v>
      </c>
      <c r="B20" s="52" t="s">
        <v>185</v>
      </c>
      <c r="C20" s="37">
        <v>0.4</v>
      </c>
      <c r="D20" s="37" t="s">
        <v>182</v>
      </c>
      <c r="E20" s="37" t="s">
        <v>194</v>
      </c>
      <c r="F20" s="38">
        <v>3673</v>
      </c>
      <c r="G20" s="38">
        <f>MMULT(C20,F20)</f>
        <v>1469.2</v>
      </c>
      <c r="H20" s="38">
        <f>G20</f>
        <v>1469.2</v>
      </c>
      <c r="I20" s="38">
        <v>1.34</v>
      </c>
      <c r="J20" s="38">
        <f t="shared" si="2"/>
        <v>1968.7280000000001</v>
      </c>
      <c r="K20" s="94"/>
    </row>
    <row r="21" spans="1:11" ht="33" customHeight="1" x14ac:dyDescent="0.25">
      <c r="A21" s="37">
        <v>9</v>
      </c>
      <c r="B21" s="52" t="s">
        <v>186</v>
      </c>
      <c r="C21" s="95">
        <v>0.67186299999999999</v>
      </c>
      <c r="D21" s="37" t="s">
        <v>182</v>
      </c>
      <c r="E21" s="37" t="s">
        <v>195</v>
      </c>
      <c r="F21" s="38">
        <v>2518</v>
      </c>
      <c r="G21" s="38">
        <f>MMULT(C21,F21)</f>
        <v>1691.7510339999999</v>
      </c>
      <c r="H21" s="38">
        <f>G21</f>
        <v>1691.7510339999999</v>
      </c>
      <c r="I21" s="38">
        <v>1.34</v>
      </c>
      <c r="J21" s="38">
        <f t="shared" si="2"/>
        <v>2266.9463855600002</v>
      </c>
      <c r="K21" s="39"/>
    </row>
    <row r="22" spans="1:11" ht="33" customHeight="1" x14ac:dyDescent="0.25">
      <c r="A22" s="37">
        <v>10</v>
      </c>
      <c r="B22" s="52" t="s">
        <v>188</v>
      </c>
      <c r="C22" s="37">
        <v>0.57999999999999996</v>
      </c>
      <c r="D22" s="37" t="s">
        <v>182</v>
      </c>
      <c r="E22" s="37" t="s">
        <v>197</v>
      </c>
      <c r="F22" s="38">
        <v>5836</v>
      </c>
      <c r="G22" s="38">
        <f>MMULT(F22,C22)</f>
        <v>3384.8799999999997</v>
      </c>
      <c r="H22" s="38">
        <f t="shared" ref="H22:H25" si="3">G22</f>
        <v>3384.8799999999997</v>
      </c>
      <c r="I22" s="38">
        <v>1.34</v>
      </c>
      <c r="J22" s="38">
        <f>MMULT(H22,I22)</f>
        <v>4535.7392</v>
      </c>
      <c r="K22" s="37" t="s">
        <v>196</v>
      </c>
    </row>
    <row r="23" spans="1:11" ht="33" customHeight="1" x14ac:dyDescent="0.25">
      <c r="A23" s="37">
        <v>11</v>
      </c>
      <c r="B23" s="52" t="s">
        <v>192</v>
      </c>
      <c r="C23" s="91">
        <v>4.9503999999999999E-2</v>
      </c>
      <c r="D23" s="37" t="s">
        <v>182</v>
      </c>
      <c r="E23" s="37" t="s">
        <v>200</v>
      </c>
      <c r="F23" s="38">
        <v>1905</v>
      </c>
      <c r="G23" s="38">
        <f>MMULT(F23,C23)</f>
        <v>94.305120000000002</v>
      </c>
      <c r="H23" s="38">
        <f t="shared" si="3"/>
        <v>94.305120000000002</v>
      </c>
      <c r="I23" s="38">
        <v>1.34</v>
      </c>
      <c r="J23" s="38">
        <f>MMULT(H23,I23)</f>
        <v>126.36886080000001</v>
      </c>
      <c r="K23" s="39"/>
    </row>
    <row r="24" spans="1:11" ht="33" customHeight="1" x14ac:dyDescent="0.25">
      <c r="A24" s="37">
        <v>12</v>
      </c>
      <c r="B24" s="40" t="s">
        <v>168</v>
      </c>
      <c r="C24" s="37">
        <v>300</v>
      </c>
      <c r="D24" s="37" t="s">
        <v>108</v>
      </c>
      <c r="E24" s="37" t="s">
        <v>169</v>
      </c>
      <c r="F24" s="38">
        <v>18</v>
      </c>
      <c r="G24" s="38">
        <f t="shared" ref="G24" si="4">MMULT(F24,C24)</f>
        <v>5400</v>
      </c>
      <c r="H24" s="38">
        <f t="shared" si="3"/>
        <v>5400</v>
      </c>
      <c r="I24" s="38"/>
      <c r="J24" s="38">
        <f>MMULT(C24,F24)</f>
        <v>5400</v>
      </c>
      <c r="K24" s="39"/>
    </row>
    <row r="25" spans="1:11" ht="33" customHeight="1" x14ac:dyDescent="0.25">
      <c r="A25" s="37">
        <v>13</v>
      </c>
      <c r="B25" s="40" t="s">
        <v>170</v>
      </c>
      <c r="C25" s="37">
        <v>1.6439999999999999</v>
      </c>
      <c r="D25" s="37" t="s">
        <v>172</v>
      </c>
      <c r="E25" s="37" t="s">
        <v>171</v>
      </c>
      <c r="F25" s="38">
        <v>2014</v>
      </c>
      <c r="G25" s="38">
        <f>C25*F25</f>
        <v>3311.0159999999996</v>
      </c>
      <c r="H25" s="38">
        <f t="shared" si="3"/>
        <v>3311.0159999999996</v>
      </c>
      <c r="I25" s="38"/>
      <c r="J25" s="38">
        <f>MMULT(C25,F25)</f>
        <v>3311.0159999999996</v>
      </c>
      <c r="K25" s="39"/>
    </row>
    <row r="26" spans="1:11" ht="33" customHeight="1" x14ac:dyDescent="0.25">
      <c r="A26" s="37">
        <v>14</v>
      </c>
      <c r="B26" s="40" t="s">
        <v>174</v>
      </c>
      <c r="C26" s="37">
        <v>1</v>
      </c>
      <c r="D26" s="37" t="s">
        <v>111</v>
      </c>
      <c r="E26" s="37" t="s">
        <v>208</v>
      </c>
      <c r="F26" s="38">
        <v>15000</v>
      </c>
      <c r="G26" s="38">
        <v>15000</v>
      </c>
      <c r="H26" s="38">
        <v>15000</v>
      </c>
      <c r="I26" s="38"/>
      <c r="J26" s="38">
        <v>15000</v>
      </c>
      <c r="K26" s="39"/>
    </row>
    <row r="27" spans="1:11" ht="33" customHeight="1" x14ac:dyDescent="0.25">
      <c r="A27" s="37"/>
      <c r="B27" s="40" t="s">
        <v>213</v>
      </c>
      <c r="C27" s="37"/>
      <c r="D27" s="37"/>
      <c r="E27" s="37"/>
      <c r="F27" s="37"/>
      <c r="G27" s="37"/>
      <c r="H27" s="41">
        <f>SUM(H12:H26)</f>
        <v>216679.052154</v>
      </c>
      <c r="I27" s="38"/>
      <c r="J27" s="41">
        <f>J26+J25+J24+J23+J22+J21+J20+J19+J17+J16+J15+J14+J13+J12</f>
        <v>255888.26444636003</v>
      </c>
      <c r="K27" s="39"/>
    </row>
    <row r="28" spans="1:11" ht="27" customHeight="1" x14ac:dyDescent="0.25">
      <c r="A28" s="37" t="s">
        <v>0</v>
      </c>
      <c r="B28" s="40" t="s">
        <v>249</v>
      </c>
      <c r="C28" s="105" t="s">
        <v>248</v>
      </c>
      <c r="D28" s="106"/>
      <c r="E28" s="106"/>
      <c r="F28" s="106"/>
      <c r="G28" s="106"/>
      <c r="H28" s="37"/>
      <c r="I28" s="37">
        <v>1.117024</v>
      </c>
      <c r="J28" s="41">
        <f>MMULT(J27,I28)</f>
        <v>285833.33270493086</v>
      </c>
      <c r="K28" s="39"/>
    </row>
    <row r="29" spans="1:11" ht="27" customHeight="1" x14ac:dyDescent="0.25">
      <c r="A29" s="37"/>
      <c r="B29" s="40" t="s">
        <v>214</v>
      </c>
      <c r="C29" s="37" t="s">
        <v>0</v>
      </c>
      <c r="D29" s="37"/>
      <c r="E29" s="37"/>
      <c r="F29" s="37"/>
      <c r="G29" s="37"/>
      <c r="H29" s="41"/>
      <c r="I29" s="41">
        <v>1.2</v>
      </c>
      <c r="J29" s="41">
        <f>MMULT(J28,I29)</f>
        <v>342999.99924591702</v>
      </c>
      <c r="K29" s="39"/>
    </row>
    <row r="30" spans="1:11" ht="14.45" x14ac:dyDescent="0.3">
      <c r="A30" s="67"/>
      <c r="B30" s="68"/>
      <c r="C30" s="69"/>
      <c r="D30" s="68"/>
      <c r="E30" s="70"/>
      <c r="F30" s="71"/>
      <c r="G30" s="71"/>
      <c r="H30" s="67"/>
      <c r="I30" s="67"/>
      <c r="J30" s="67"/>
      <c r="K30" s="72"/>
    </row>
    <row r="31" spans="1:11" ht="13.9" customHeight="1" x14ac:dyDescent="0.25">
      <c r="A31" s="67"/>
      <c r="B31" s="68" t="s">
        <v>229</v>
      </c>
      <c r="C31" s="79"/>
      <c r="D31" s="68"/>
      <c r="E31" s="70"/>
      <c r="F31" s="71"/>
      <c r="G31" s="71"/>
      <c r="H31" s="67"/>
      <c r="I31" s="67"/>
      <c r="J31" s="67"/>
      <c r="K31" s="72"/>
    </row>
    <row r="32" spans="1:11" ht="13.9" customHeight="1" x14ac:dyDescent="0.3">
      <c r="A32" s="67"/>
      <c r="B32" s="68"/>
      <c r="C32" s="53"/>
      <c r="D32" s="68"/>
      <c r="E32" s="70"/>
      <c r="F32" s="71"/>
      <c r="G32" s="71"/>
      <c r="H32" s="67"/>
      <c r="I32" s="67"/>
      <c r="J32" s="67"/>
      <c r="K32" s="72"/>
    </row>
    <row r="33" spans="1:11" ht="13.9" customHeight="1" x14ac:dyDescent="0.25">
      <c r="A33" s="67"/>
      <c r="B33" s="73" t="s">
        <v>227</v>
      </c>
      <c r="C33" s="74"/>
      <c r="D33" s="75" t="s">
        <v>225</v>
      </c>
      <c r="E33" s="70"/>
      <c r="F33" s="71"/>
      <c r="G33" s="71"/>
      <c r="H33" s="67"/>
      <c r="I33" s="67"/>
      <c r="J33" s="93"/>
      <c r="K33" s="72"/>
    </row>
    <row r="34" spans="1:11" ht="13.9" customHeight="1" x14ac:dyDescent="0.25">
      <c r="A34" s="67"/>
      <c r="B34" s="76" t="s">
        <v>222</v>
      </c>
      <c r="C34" s="77" t="s">
        <v>223</v>
      </c>
      <c r="D34" s="78" t="s">
        <v>224</v>
      </c>
      <c r="E34" s="71"/>
      <c r="F34" s="71"/>
      <c r="G34" s="71"/>
      <c r="H34" s="67"/>
      <c r="I34" s="67"/>
      <c r="J34" s="67"/>
      <c r="K34" s="72"/>
    </row>
    <row r="35" spans="1:11" s="48" customFormat="1" ht="13.9" customHeight="1" x14ac:dyDescent="0.25">
      <c r="A35" s="67"/>
      <c r="B35" s="79"/>
      <c r="C35" s="96"/>
      <c r="D35" s="68"/>
      <c r="E35" s="70"/>
      <c r="F35" s="71"/>
      <c r="G35" s="71"/>
      <c r="H35" s="67"/>
      <c r="I35" s="67"/>
      <c r="J35" s="67"/>
      <c r="K35" s="72"/>
    </row>
    <row r="36" spans="1:11" s="48" customFormat="1" ht="13.9" customHeight="1" x14ac:dyDescent="0.25">
      <c r="A36" s="67"/>
      <c r="B36" s="73" t="s">
        <v>226</v>
      </c>
      <c r="C36" s="97"/>
      <c r="D36" s="75" t="s">
        <v>228</v>
      </c>
      <c r="E36" s="70"/>
      <c r="F36" s="71"/>
      <c r="G36" s="71"/>
      <c r="H36" s="67"/>
      <c r="I36" s="67"/>
      <c r="J36" s="67"/>
      <c r="K36" s="72"/>
    </row>
    <row r="37" spans="1:11" s="48" customFormat="1" ht="13.9" customHeight="1" x14ac:dyDescent="0.25">
      <c r="A37" s="67"/>
      <c r="B37" s="76" t="s">
        <v>222</v>
      </c>
      <c r="C37" s="77" t="s">
        <v>223</v>
      </c>
      <c r="D37" s="78" t="s">
        <v>224</v>
      </c>
      <c r="E37" s="71"/>
      <c r="F37" s="71"/>
      <c r="G37" s="71"/>
      <c r="H37" s="67"/>
      <c r="I37" s="67"/>
      <c r="J37" s="67"/>
      <c r="K37" s="72"/>
    </row>
  </sheetData>
  <mergeCells count="6">
    <mergeCell ref="C35:C36"/>
    <mergeCell ref="B1:B7"/>
    <mergeCell ref="C1:E7"/>
    <mergeCell ref="G2:K7"/>
    <mergeCell ref="C8:H8"/>
    <mergeCell ref="C28:G28"/>
  </mergeCells>
  <pageMargins left="0.23622047244094491" right="0.23622047244094491" top="0.59055118110236227" bottom="0.59055118110236227"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abSelected="1" view="pageBreakPreview" topLeftCell="A48" zoomScale="70" zoomScaleNormal="100" zoomScaleSheetLayoutView="70" workbookViewId="0">
      <selection activeCell="K17" sqref="K17"/>
    </sheetView>
  </sheetViews>
  <sheetFormatPr defaultColWidth="8.85546875" defaultRowHeight="15" x14ac:dyDescent="0.25"/>
  <cols>
    <col min="1" max="1" width="7.7109375" style="44" customWidth="1"/>
    <col min="2" max="2" width="57.7109375" style="50" customWidth="1"/>
    <col min="3" max="10" width="15.42578125" style="44" customWidth="1"/>
    <col min="11" max="12" width="15.42578125" style="47" customWidth="1"/>
    <col min="13" max="13" width="18.140625" style="48" customWidth="1"/>
    <col min="14" max="16" width="14.42578125" style="15" customWidth="1"/>
    <col min="17" max="16384" width="8.85546875" style="15"/>
  </cols>
  <sheetData>
    <row r="1" spans="1:16" ht="14.45" customHeight="1" x14ac:dyDescent="0.25">
      <c r="B1" s="98" t="s">
        <v>246</v>
      </c>
      <c r="C1" s="100" t="s">
        <v>230</v>
      </c>
      <c r="D1" s="100"/>
      <c r="E1" s="100"/>
      <c r="F1" s="45"/>
      <c r="G1" s="46" t="s">
        <v>230</v>
      </c>
      <c r="H1" s="46"/>
    </row>
    <row r="2" spans="1:16" ht="25.15" customHeight="1" x14ac:dyDescent="0.25">
      <c r="B2" s="99"/>
      <c r="C2" s="100"/>
      <c r="D2" s="100"/>
      <c r="E2" s="100"/>
      <c r="F2" s="45"/>
      <c r="G2" s="101" t="s">
        <v>232</v>
      </c>
      <c r="H2" s="102"/>
      <c r="I2" s="102"/>
      <c r="J2" s="102"/>
      <c r="K2" s="102"/>
      <c r="L2" s="79"/>
    </row>
    <row r="3" spans="1:16" ht="18.75" x14ac:dyDescent="0.25">
      <c r="B3" s="99"/>
      <c r="C3" s="100"/>
      <c r="D3" s="100"/>
      <c r="E3" s="100"/>
      <c r="F3" s="45"/>
      <c r="G3" s="102"/>
      <c r="H3" s="102"/>
      <c r="I3" s="102"/>
      <c r="J3" s="102"/>
      <c r="K3" s="102"/>
      <c r="L3" s="79"/>
    </row>
    <row r="4" spans="1:16" ht="18.75" x14ac:dyDescent="0.25">
      <c r="B4" s="99"/>
      <c r="C4" s="100"/>
      <c r="D4" s="100"/>
      <c r="E4" s="100"/>
      <c r="F4" s="45"/>
      <c r="G4" s="102"/>
      <c r="H4" s="102"/>
      <c r="I4" s="102"/>
      <c r="J4" s="102"/>
      <c r="K4" s="102"/>
      <c r="L4" s="79"/>
    </row>
    <row r="5" spans="1:16" ht="18.75" x14ac:dyDescent="0.25">
      <c r="B5" s="99"/>
      <c r="C5" s="100"/>
      <c r="D5" s="100"/>
      <c r="E5" s="100"/>
      <c r="F5" s="45"/>
      <c r="G5" s="102"/>
      <c r="H5" s="102"/>
      <c r="I5" s="102"/>
      <c r="J5" s="102"/>
      <c r="K5" s="102"/>
      <c r="L5" s="79"/>
    </row>
    <row r="6" spans="1:16" ht="18.75" x14ac:dyDescent="0.25">
      <c r="B6" s="99"/>
      <c r="C6" s="100"/>
      <c r="D6" s="100"/>
      <c r="E6" s="100"/>
      <c r="F6" s="45"/>
      <c r="G6" s="102"/>
      <c r="H6" s="102"/>
      <c r="I6" s="102"/>
      <c r="J6" s="102"/>
      <c r="K6" s="102"/>
      <c r="L6" s="79"/>
    </row>
    <row r="7" spans="1:16" ht="18.75" x14ac:dyDescent="0.25">
      <c r="B7" s="99"/>
      <c r="C7" s="100"/>
      <c r="D7" s="100"/>
      <c r="E7" s="100"/>
      <c r="F7" s="45"/>
      <c r="G7" s="102"/>
      <c r="H7" s="102"/>
      <c r="I7" s="102"/>
      <c r="J7" s="102"/>
      <c r="K7" s="102"/>
      <c r="L7" s="79"/>
    </row>
    <row r="8" spans="1:16" ht="18.75" x14ac:dyDescent="0.25">
      <c r="C8" s="103" t="s">
        <v>215</v>
      </c>
      <c r="D8" s="104"/>
      <c r="E8" s="104"/>
      <c r="F8" s="104"/>
      <c r="G8" s="104"/>
      <c r="H8" s="104"/>
    </row>
    <row r="10" spans="1:16" s="51" customFormat="1" ht="55.15" customHeight="1" x14ac:dyDescent="0.25">
      <c r="A10" s="36" t="s">
        <v>24</v>
      </c>
      <c r="B10" s="36" t="s">
        <v>1</v>
      </c>
      <c r="C10" s="36" t="s">
        <v>211</v>
      </c>
      <c r="D10" s="36" t="s">
        <v>94</v>
      </c>
      <c r="E10" s="36" t="s">
        <v>71</v>
      </c>
      <c r="F10" s="36" t="s">
        <v>96</v>
      </c>
      <c r="G10" s="36" t="s">
        <v>27</v>
      </c>
      <c r="H10" s="36" t="s">
        <v>97</v>
      </c>
      <c r="I10" s="36" t="s">
        <v>105</v>
      </c>
      <c r="J10" s="36" t="s">
        <v>97</v>
      </c>
      <c r="K10" s="36" t="s">
        <v>26</v>
      </c>
      <c r="L10" s="42"/>
    </row>
    <row r="11" spans="1:16" s="51" customFormat="1" ht="31.5" customHeight="1" x14ac:dyDescent="0.25">
      <c r="A11" s="36"/>
      <c r="B11" s="92" t="s">
        <v>245</v>
      </c>
      <c r="C11" s="36"/>
      <c r="D11" s="36"/>
      <c r="E11" s="36"/>
      <c r="F11" s="36"/>
      <c r="G11" s="36"/>
      <c r="H11" s="36"/>
      <c r="I11" s="36"/>
      <c r="J11" s="36"/>
      <c r="K11" s="36"/>
      <c r="L11" s="42"/>
    </row>
    <row r="12" spans="1:16" ht="27" customHeight="1" x14ac:dyDescent="0.25">
      <c r="A12" s="37">
        <v>1</v>
      </c>
      <c r="B12" s="52" t="s">
        <v>2</v>
      </c>
      <c r="C12" s="37">
        <v>1</v>
      </c>
      <c r="D12" s="37" t="s">
        <v>101</v>
      </c>
      <c r="E12" s="37" t="s">
        <v>88</v>
      </c>
      <c r="F12" s="38">
        <v>3572</v>
      </c>
      <c r="G12" s="38">
        <f>C12*F12</f>
        <v>3572</v>
      </c>
      <c r="H12" s="38">
        <v>3572</v>
      </c>
      <c r="I12" s="38">
        <v>1.81</v>
      </c>
      <c r="J12" s="38">
        <f>MMULT(H12,I12)</f>
        <v>6465.3200000000006</v>
      </c>
      <c r="K12" s="37" t="s">
        <v>234</v>
      </c>
      <c r="L12" s="53"/>
      <c r="M12" s="15"/>
    </row>
    <row r="13" spans="1:16" ht="27" customHeight="1" x14ac:dyDescent="0.25">
      <c r="A13" s="37">
        <v>2</v>
      </c>
      <c r="B13" s="52" t="s">
        <v>3</v>
      </c>
      <c r="C13" s="37">
        <v>110</v>
      </c>
      <c r="D13" s="37" t="s">
        <v>108</v>
      </c>
      <c r="E13" s="37" t="s">
        <v>109</v>
      </c>
      <c r="F13" s="38">
        <v>63</v>
      </c>
      <c r="G13" s="38">
        <f>ROUND(C13*F13,0)</f>
        <v>6930</v>
      </c>
      <c r="H13" s="38">
        <f>G13</f>
        <v>6930</v>
      </c>
      <c r="I13" s="38">
        <v>1.81</v>
      </c>
      <c r="J13" s="38">
        <f>MMULT(H13,I13)</f>
        <v>12543.300000000001</v>
      </c>
      <c r="K13" s="37" t="s">
        <v>239</v>
      </c>
      <c r="L13" s="53"/>
      <c r="M13" s="15"/>
    </row>
    <row r="14" spans="1:16" ht="27" customHeight="1" x14ac:dyDescent="0.25">
      <c r="A14" s="37">
        <v>3</v>
      </c>
      <c r="B14" s="52" t="s">
        <v>216</v>
      </c>
      <c r="C14" s="37">
        <v>2</v>
      </c>
      <c r="D14" s="37" t="s">
        <v>101</v>
      </c>
      <c r="E14" s="37" t="s">
        <v>175</v>
      </c>
      <c r="F14" s="38"/>
      <c r="G14" s="38">
        <f>J14/C14</f>
        <v>6005.5</v>
      </c>
      <c r="H14" s="38">
        <f>G14</f>
        <v>6005.5</v>
      </c>
      <c r="I14" s="38"/>
      <c r="J14" s="38">
        <v>12011</v>
      </c>
      <c r="K14" s="39"/>
      <c r="L14" s="43"/>
      <c r="M14" s="15"/>
    </row>
    <row r="15" spans="1:16" ht="27" customHeight="1" x14ac:dyDescent="0.3">
      <c r="A15" s="37">
        <v>4</v>
      </c>
      <c r="B15" s="52" t="s">
        <v>218</v>
      </c>
      <c r="C15" s="37">
        <v>1</v>
      </c>
      <c r="D15" s="37" t="s">
        <v>101</v>
      </c>
      <c r="E15" s="37" t="s">
        <v>102</v>
      </c>
      <c r="F15" s="38">
        <v>655</v>
      </c>
      <c r="G15" s="38">
        <v>655</v>
      </c>
      <c r="H15" s="38">
        <v>655</v>
      </c>
      <c r="I15" s="38">
        <v>1.1200000000000001</v>
      </c>
      <c r="J15" s="38">
        <f>H15*I15</f>
        <v>733.6</v>
      </c>
      <c r="K15" s="38" t="s">
        <v>238</v>
      </c>
      <c r="L15" s="58" t="e">
        <f>#REF!+#REF!</f>
        <v>#REF!</v>
      </c>
      <c r="M15" s="59" t="e">
        <f>#REF!+#REF!</f>
        <v>#REF!</v>
      </c>
      <c r="P15" s="15" t="e">
        <f>#REF!+#REF!</f>
        <v>#REF!</v>
      </c>
    </row>
    <row r="16" spans="1:16" ht="27" customHeight="1" x14ac:dyDescent="0.25">
      <c r="A16" s="37">
        <v>5</v>
      </c>
      <c r="B16" s="52" t="s">
        <v>212</v>
      </c>
      <c r="C16" s="60">
        <v>15428.266</v>
      </c>
      <c r="D16" s="37" t="s">
        <v>108</v>
      </c>
      <c r="E16" s="37" t="s">
        <v>30</v>
      </c>
      <c r="F16" s="38">
        <v>2.4300000000000002</v>
      </c>
      <c r="G16" s="38">
        <f>C16*F16</f>
        <v>37490.686379999999</v>
      </c>
      <c r="H16" s="38">
        <f>G16</f>
        <v>37490.686379999999</v>
      </c>
      <c r="I16" s="38"/>
      <c r="J16" s="38">
        <f>H16</f>
        <v>37490.686379999999</v>
      </c>
      <c r="K16" s="94"/>
      <c r="L16" s="43"/>
      <c r="M16" s="15"/>
    </row>
    <row r="17" spans="1:13" ht="31.5" customHeight="1" x14ac:dyDescent="0.25">
      <c r="A17" s="37">
        <v>6</v>
      </c>
      <c r="B17" s="52" t="s">
        <v>219</v>
      </c>
      <c r="C17" s="37">
        <v>510</v>
      </c>
      <c r="D17" s="37" t="s">
        <v>108</v>
      </c>
      <c r="E17" s="37" t="s">
        <v>209</v>
      </c>
      <c r="F17" s="38">
        <v>2.4300000000000002</v>
      </c>
      <c r="G17" s="38">
        <f>MMULT(C17,F17)</f>
        <v>1239.3000000000002</v>
      </c>
      <c r="H17" s="38">
        <f>G17</f>
        <v>1239.3000000000002</v>
      </c>
      <c r="I17" s="38"/>
      <c r="J17" s="38">
        <f>H17</f>
        <v>1239.3000000000002</v>
      </c>
      <c r="K17" s="94"/>
      <c r="L17" s="43"/>
      <c r="M17" s="15"/>
    </row>
    <row r="18" spans="1:13" ht="31.5" customHeight="1" x14ac:dyDescent="0.25">
      <c r="A18" s="37"/>
      <c r="B18" s="40" t="s">
        <v>106</v>
      </c>
      <c r="C18" s="37"/>
      <c r="D18" s="37"/>
      <c r="E18" s="37"/>
      <c r="F18" s="38"/>
      <c r="G18" s="38"/>
      <c r="H18" s="38"/>
      <c r="I18" s="38"/>
      <c r="J18" s="38"/>
      <c r="K18" s="94"/>
      <c r="L18" s="43"/>
      <c r="M18" s="15"/>
    </row>
    <row r="19" spans="1:13" ht="26.25" customHeight="1" x14ac:dyDescent="0.25">
      <c r="A19" s="37">
        <v>7</v>
      </c>
      <c r="B19" s="52" t="s">
        <v>110</v>
      </c>
      <c r="C19" s="37">
        <v>1</v>
      </c>
      <c r="D19" s="37" t="s">
        <v>111</v>
      </c>
      <c r="E19" s="37" t="s">
        <v>112</v>
      </c>
      <c r="F19" s="38">
        <v>5179</v>
      </c>
      <c r="G19" s="38">
        <f>C19*F19</f>
        <v>5179</v>
      </c>
      <c r="H19" s="38">
        <f>G19</f>
        <v>5179</v>
      </c>
      <c r="I19" s="38">
        <v>1.08</v>
      </c>
      <c r="J19" s="38">
        <f t="shared" ref="J19:J25" si="0">MMULT(H19,I19)</f>
        <v>5593.3200000000006</v>
      </c>
      <c r="K19" s="39"/>
      <c r="L19" s="43"/>
      <c r="M19" s="15"/>
    </row>
    <row r="20" spans="1:13" ht="28.5" customHeight="1" x14ac:dyDescent="0.25">
      <c r="A20" s="37">
        <v>8</v>
      </c>
      <c r="B20" s="52" t="s">
        <v>113</v>
      </c>
      <c r="C20" s="37">
        <v>1</v>
      </c>
      <c r="D20" s="37" t="s">
        <v>111</v>
      </c>
      <c r="E20" s="37" t="s">
        <v>114</v>
      </c>
      <c r="F20" s="38">
        <v>1332</v>
      </c>
      <c r="G20" s="38">
        <f t="shared" ref="G20:G25" si="1">C20*F20</f>
        <v>1332</v>
      </c>
      <c r="H20" s="38">
        <f t="shared" ref="H20:H25" si="2">G20</f>
        <v>1332</v>
      </c>
      <c r="I20" s="38">
        <v>1.08</v>
      </c>
      <c r="J20" s="38">
        <f t="shared" si="0"/>
        <v>1438.5600000000002</v>
      </c>
      <c r="K20" s="39"/>
      <c r="L20" s="43"/>
      <c r="M20" s="15"/>
    </row>
    <row r="21" spans="1:13" ht="30" customHeight="1" x14ac:dyDescent="0.25">
      <c r="A21" s="37">
        <v>9</v>
      </c>
      <c r="B21" s="52" t="s">
        <v>119</v>
      </c>
      <c r="C21" s="37">
        <v>1</v>
      </c>
      <c r="D21" s="37" t="s">
        <v>111</v>
      </c>
      <c r="E21" s="37" t="s">
        <v>115</v>
      </c>
      <c r="F21" s="38">
        <v>575</v>
      </c>
      <c r="G21" s="38">
        <f t="shared" si="1"/>
        <v>575</v>
      </c>
      <c r="H21" s="38">
        <f t="shared" si="2"/>
        <v>575</v>
      </c>
      <c r="I21" s="38">
        <v>1.08</v>
      </c>
      <c r="J21" s="38">
        <f t="shared" si="0"/>
        <v>621</v>
      </c>
      <c r="K21" s="39"/>
      <c r="L21" s="43"/>
      <c r="M21" s="15"/>
    </row>
    <row r="22" spans="1:13" ht="30" customHeight="1" x14ac:dyDescent="0.25">
      <c r="A22" s="37">
        <v>10</v>
      </c>
      <c r="B22" s="61" t="s">
        <v>176</v>
      </c>
      <c r="C22" s="37">
        <v>1</v>
      </c>
      <c r="D22" s="37" t="s">
        <v>111</v>
      </c>
      <c r="E22" s="37" t="s">
        <v>177</v>
      </c>
      <c r="F22" s="38">
        <v>1260</v>
      </c>
      <c r="G22" s="38">
        <f t="shared" si="1"/>
        <v>1260</v>
      </c>
      <c r="H22" s="38">
        <f t="shared" si="2"/>
        <v>1260</v>
      </c>
      <c r="I22" s="38">
        <v>1.08</v>
      </c>
      <c r="J22" s="38">
        <f t="shared" si="0"/>
        <v>1360.8000000000002</v>
      </c>
      <c r="K22" s="39"/>
      <c r="L22" s="43"/>
      <c r="M22" s="15"/>
    </row>
    <row r="23" spans="1:13" ht="36" customHeight="1" x14ac:dyDescent="0.25">
      <c r="A23" s="37">
        <v>11</v>
      </c>
      <c r="B23" s="52" t="s">
        <v>120</v>
      </c>
      <c r="C23" s="37">
        <v>1</v>
      </c>
      <c r="D23" s="37" t="s">
        <v>111</v>
      </c>
      <c r="E23" s="37" t="s">
        <v>116</v>
      </c>
      <c r="F23" s="38">
        <v>1368</v>
      </c>
      <c r="G23" s="38">
        <f t="shared" si="1"/>
        <v>1368</v>
      </c>
      <c r="H23" s="38">
        <f t="shared" si="2"/>
        <v>1368</v>
      </c>
      <c r="I23" s="38">
        <v>1.08</v>
      </c>
      <c r="J23" s="38">
        <f t="shared" si="0"/>
        <v>1477.44</v>
      </c>
      <c r="K23" s="39"/>
      <c r="L23" s="43"/>
      <c r="M23" s="15"/>
    </row>
    <row r="24" spans="1:13" ht="27" customHeight="1" x14ac:dyDescent="0.25">
      <c r="A24" s="37">
        <v>12</v>
      </c>
      <c r="B24" s="52" t="s">
        <v>121</v>
      </c>
      <c r="C24" s="37">
        <v>1</v>
      </c>
      <c r="D24" s="37" t="s">
        <v>111</v>
      </c>
      <c r="E24" s="37" t="s">
        <v>117</v>
      </c>
      <c r="F24" s="38">
        <v>2687</v>
      </c>
      <c r="G24" s="38">
        <f t="shared" si="1"/>
        <v>2687</v>
      </c>
      <c r="H24" s="38">
        <f t="shared" si="2"/>
        <v>2687</v>
      </c>
      <c r="I24" s="38">
        <v>1.08</v>
      </c>
      <c r="J24" s="38">
        <f t="shared" si="0"/>
        <v>2901.96</v>
      </c>
      <c r="K24" s="39"/>
      <c r="L24" s="43"/>
      <c r="M24" s="15"/>
    </row>
    <row r="25" spans="1:13" ht="30" customHeight="1" x14ac:dyDescent="0.25">
      <c r="A25" s="37">
        <v>13</v>
      </c>
      <c r="B25" s="52" t="s">
        <v>122</v>
      </c>
      <c r="C25" s="37">
        <v>1</v>
      </c>
      <c r="D25" s="37" t="s">
        <v>111</v>
      </c>
      <c r="E25" s="37" t="s">
        <v>118</v>
      </c>
      <c r="F25" s="38">
        <v>744</v>
      </c>
      <c r="G25" s="38">
        <f t="shared" si="1"/>
        <v>744</v>
      </c>
      <c r="H25" s="38">
        <f t="shared" si="2"/>
        <v>744</v>
      </c>
      <c r="I25" s="38">
        <v>1.08</v>
      </c>
      <c r="J25" s="38">
        <f t="shared" si="0"/>
        <v>803.5200000000001</v>
      </c>
      <c r="K25" s="39"/>
      <c r="L25" s="43"/>
      <c r="M25" s="15"/>
    </row>
    <row r="26" spans="1:13" ht="30" customHeight="1" x14ac:dyDescent="0.25">
      <c r="A26" s="37"/>
      <c r="B26" s="40" t="s">
        <v>123</v>
      </c>
      <c r="C26" s="37"/>
      <c r="D26" s="37"/>
      <c r="E26" s="37"/>
      <c r="F26" s="38"/>
      <c r="G26" s="38"/>
      <c r="H26" s="38"/>
      <c r="I26" s="38"/>
      <c r="J26" s="38"/>
      <c r="K26" s="39"/>
      <c r="L26" s="43"/>
      <c r="M26" s="15"/>
    </row>
    <row r="27" spans="1:13" ht="30" customHeight="1" x14ac:dyDescent="0.25">
      <c r="A27" s="37">
        <v>14</v>
      </c>
      <c r="B27" s="52" t="s">
        <v>124</v>
      </c>
      <c r="C27" s="37">
        <v>1</v>
      </c>
      <c r="D27" s="37" t="s">
        <v>101</v>
      </c>
      <c r="E27" s="37" t="s">
        <v>126</v>
      </c>
      <c r="F27" s="38">
        <v>577</v>
      </c>
      <c r="G27" s="38">
        <f>C27*F27</f>
        <v>577</v>
      </c>
      <c r="H27" s="38">
        <f>G27</f>
        <v>577</v>
      </c>
      <c r="I27" s="38">
        <v>1.2</v>
      </c>
      <c r="J27" s="38">
        <f t="shared" ref="J27:J37" si="3">MMULT(H27,I27)</f>
        <v>692.4</v>
      </c>
      <c r="K27" s="39"/>
      <c r="L27" s="43"/>
      <c r="M27" s="15"/>
    </row>
    <row r="28" spans="1:13" ht="30" customHeight="1" x14ac:dyDescent="0.25">
      <c r="A28" s="37">
        <v>15</v>
      </c>
      <c r="B28" s="52" t="s">
        <v>125</v>
      </c>
      <c r="C28" s="37">
        <v>1</v>
      </c>
      <c r="D28" s="37" t="s">
        <v>101</v>
      </c>
      <c r="E28" s="37" t="s">
        <v>127</v>
      </c>
      <c r="F28" s="38">
        <v>177</v>
      </c>
      <c r="G28" s="38">
        <f t="shared" ref="G28:G38" si="4">C28*F28</f>
        <v>177</v>
      </c>
      <c r="H28" s="38">
        <f t="shared" ref="H28:H38" si="5">G28</f>
        <v>177</v>
      </c>
      <c r="I28" s="38">
        <v>1.2</v>
      </c>
      <c r="J28" s="38">
        <f t="shared" si="3"/>
        <v>212.4</v>
      </c>
      <c r="K28" s="39"/>
      <c r="L28" s="43"/>
      <c r="M28" s="15"/>
    </row>
    <row r="29" spans="1:13" ht="30" customHeight="1" x14ac:dyDescent="0.25">
      <c r="A29" s="37">
        <v>16</v>
      </c>
      <c r="B29" s="52" t="s">
        <v>128</v>
      </c>
      <c r="C29" s="37">
        <v>1</v>
      </c>
      <c r="D29" s="37" t="s">
        <v>101</v>
      </c>
      <c r="E29" s="37" t="s">
        <v>139</v>
      </c>
      <c r="F29" s="38">
        <v>2289</v>
      </c>
      <c r="G29" s="38">
        <f t="shared" si="4"/>
        <v>2289</v>
      </c>
      <c r="H29" s="38">
        <f t="shared" si="5"/>
        <v>2289</v>
      </c>
      <c r="I29" s="38">
        <v>1.08</v>
      </c>
      <c r="J29" s="38">
        <f t="shared" si="3"/>
        <v>2472.1200000000003</v>
      </c>
      <c r="K29" s="39"/>
      <c r="L29" s="43"/>
      <c r="M29" s="15"/>
    </row>
    <row r="30" spans="1:13" ht="30" customHeight="1" x14ac:dyDescent="0.25">
      <c r="A30" s="37">
        <v>17</v>
      </c>
      <c r="B30" s="52" t="s">
        <v>129</v>
      </c>
      <c r="C30" s="37">
        <v>1</v>
      </c>
      <c r="D30" s="37" t="s">
        <v>101</v>
      </c>
      <c r="E30" s="37" t="s">
        <v>140</v>
      </c>
      <c r="F30" s="38">
        <v>542</v>
      </c>
      <c r="G30" s="38">
        <f t="shared" si="4"/>
        <v>542</v>
      </c>
      <c r="H30" s="38">
        <f t="shared" si="5"/>
        <v>542</v>
      </c>
      <c r="I30" s="38">
        <v>1.08</v>
      </c>
      <c r="J30" s="38">
        <f t="shared" si="3"/>
        <v>585.36</v>
      </c>
      <c r="K30" s="39"/>
      <c r="L30" s="43"/>
      <c r="M30" s="15"/>
    </row>
    <row r="31" spans="1:13" ht="30" customHeight="1" x14ac:dyDescent="0.25">
      <c r="A31" s="37">
        <v>18</v>
      </c>
      <c r="B31" s="52" t="s">
        <v>130</v>
      </c>
      <c r="C31" s="37">
        <v>1</v>
      </c>
      <c r="D31" s="37" t="s">
        <v>101</v>
      </c>
      <c r="E31" s="37" t="s">
        <v>141</v>
      </c>
      <c r="F31" s="38">
        <v>189</v>
      </c>
      <c r="G31" s="38">
        <f t="shared" si="4"/>
        <v>189</v>
      </c>
      <c r="H31" s="38">
        <f t="shared" si="5"/>
        <v>189</v>
      </c>
      <c r="I31" s="38">
        <v>1.08</v>
      </c>
      <c r="J31" s="38">
        <f t="shared" si="3"/>
        <v>204.12</v>
      </c>
      <c r="K31" s="39"/>
      <c r="L31" s="43"/>
      <c r="M31" s="15"/>
    </row>
    <row r="32" spans="1:13" ht="30" customHeight="1" x14ac:dyDescent="0.25">
      <c r="A32" s="37">
        <v>19</v>
      </c>
      <c r="B32" s="52" t="s">
        <v>220</v>
      </c>
      <c r="C32" s="37">
        <v>2</v>
      </c>
      <c r="D32" s="37" t="s">
        <v>132</v>
      </c>
      <c r="E32" s="37" t="s">
        <v>142</v>
      </c>
      <c r="F32" s="38">
        <v>641</v>
      </c>
      <c r="G32" s="38">
        <f t="shared" si="4"/>
        <v>1282</v>
      </c>
      <c r="H32" s="38">
        <f t="shared" si="5"/>
        <v>1282</v>
      </c>
      <c r="I32" s="38">
        <v>1.08</v>
      </c>
      <c r="J32" s="38">
        <f t="shared" si="3"/>
        <v>1384.5600000000002</v>
      </c>
      <c r="K32" s="39"/>
      <c r="L32" s="43"/>
      <c r="M32" s="15"/>
    </row>
    <row r="33" spans="1:13" ht="30" customHeight="1" x14ac:dyDescent="0.25">
      <c r="A33" s="37">
        <v>20</v>
      </c>
      <c r="B33" s="52" t="s">
        <v>131</v>
      </c>
      <c r="C33" s="37">
        <v>30</v>
      </c>
      <c r="D33" s="37" t="s">
        <v>132</v>
      </c>
      <c r="E33" s="37" t="s">
        <v>143</v>
      </c>
      <c r="F33" s="38">
        <v>137</v>
      </c>
      <c r="G33" s="38">
        <f t="shared" si="4"/>
        <v>4110</v>
      </c>
      <c r="H33" s="38">
        <f t="shared" si="5"/>
        <v>4110</v>
      </c>
      <c r="I33" s="38">
        <v>1.08</v>
      </c>
      <c r="J33" s="38">
        <f t="shared" si="3"/>
        <v>4438.8</v>
      </c>
      <c r="K33" s="39"/>
      <c r="L33" s="43"/>
      <c r="M33" s="15"/>
    </row>
    <row r="34" spans="1:13" ht="30" customHeight="1" x14ac:dyDescent="0.25">
      <c r="A34" s="37">
        <v>21</v>
      </c>
      <c r="B34" s="52" t="s">
        <v>133</v>
      </c>
      <c r="C34" s="37">
        <v>1</v>
      </c>
      <c r="D34" s="37" t="s">
        <v>101</v>
      </c>
      <c r="E34" s="37" t="s">
        <v>144</v>
      </c>
      <c r="F34" s="38">
        <v>265</v>
      </c>
      <c r="G34" s="38">
        <f t="shared" si="4"/>
        <v>265</v>
      </c>
      <c r="H34" s="38">
        <f t="shared" si="5"/>
        <v>265</v>
      </c>
      <c r="I34" s="38">
        <v>1.08</v>
      </c>
      <c r="J34" s="38">
        <f t="shared" si="3"/>
        <v>286.20000000000005</v>
      </c>
      <c r="K34" s="39"/>
      <c r="L34" s="43"/>
      <c r="M34" s="15"/>
    </row>
    <row r="35" spans="1:13" ht="30" customHeight="1" x14ac:dyDescent="0.25">
      <c r="A35" s="37">
        <v>22</v>
      </c>
      <c r="B35" s="52" t="s">
        <v>134</v>
      </c>
      <c r="C35" s="37">
        <v>1</v>
      </c>
      <c r="D35" s="37" t="s">
        <v>138</v>
      </c>
      <c r="E35" s="37" t="s">
        <v>145</v>
      </c>
      <c r="F35" s="38">
        <v>116</v>
      </c>
      <c r="G35" s="38">
        <f t="shared" si="4"/>
        <v>116</v>
      </c>
      <c r="H35" s="38">
        <f t="shared" si="5"/>
        <v>116</v>
      </c>
      <c r="I35" s="38">
        <v>1.08</v>
      </c>
      <c r="J35" s="38">
        <f t="shared" si="3"/>
        <v>125.28</v>
      </c>
      <c r="K35" s="39"/>
      <c r="L35" s="43"/>
      <c r="M35" s="15"/>
    </row>
    <row r="36" spans="1:13" ht="30" customHeight="1" x14ac:dyDescent="0.25">
      <c r="A36" s="37">
        <v>23</v>
      </c>
      <c r="B36" s="52" t="s">
        <v>135</v>
      </c>
      <c r="C36" s="37">
        <v>760</v>
      </c>
      <c r="D36" s="37" t="s">
        <v>137</v>
      </c>
      <c r="E36" s="37" t="s">
        <v>146</v>
      </c>
      <c r="F36" s="38">
        <v>1.3</v>
      </c>
      <c r="G36" s="38">
        <f t="shared" si="4"/>
        <v>988</v>
      </c>
      <c r="H36" s="38">
        <f t="shared" si="5"/>
        <v>988</v>
      </c>
      <c r="I36" s="38">
        <v>1.08</v>
      </c>
      <c r="J36" s="38">
        <f t="shared" si="3"/>
        <v>1067.04</v>
      </c>
      <c r="K36" s="39"/>
      <c r="L36" s="43"/>
      <c r="M36" s="15"/>
    </row>
    <row r="37" spans="1:13" ht="30" customHeight="1" x14ac:dyDescent="0.25">
      <c r="A37" s="37">
        <v>24</v>
      </c>
      <c r="B37" s="52" t="s">
        <v>136</v>
      </c>
      <c r="C37" s="37">
        <v>760</v>
      </c>
      <c r="D37" s="37" t="s">
        <v>137</v>
      </c>
      <c r="E37" s="37" t="s">
        <v>147</v>
      </c>
      <c r="F37" s="38">
        <v>5.5</v>
      </c>
      <c r="G37" s="38">
        <f t="shared" si="4"/>
        <v>4180</v>
      </c>
      <c r="H37" s="38">
        <f t="shared" si="5"/>
        <v>4180</v>
      </c>
      <c r="I37" s="38">
        <v>1.08</v>
      </c>
      <c r="J37" s="38">
        <f t="shared" si="3"/>
        <v>4514.4000000000005</v>
      </c>
      <c r="K37" s="39"/>
      <c r="L37" s="43"/>
      <c r="M37" s="15"/>
    </row>
    <row r="38" spans="1:13" ht="30" customHeight="1" x14ac:dyDescent="0.25">
      <c r="A38" s="37">
        <v>25</v>
      </c>
      <c r="B38" s="52" t="s">
        <v>84</v>
      </c>
      <c r="C38" s="37">
        <v>760</v>
      </c>
      <c r="D38" s="37" t="s">
        <v>137</v>
      </c>
      <c r="E38" s="37" t="s">
        <v>241</v>
      </c>
      <c r="F38" s="38">
        <v>11</v>
      </c>
      <c r="G38" s="38">
        <f t="shared" si="4"/>
        <v>8360</v>
      </c>
      <c r="H38" s="38">
        <f t="shared" si="5"/>
        <v>8360</v>
      </c>
      <c r="I38" s="38">
        <v>1.2</v>
      </c>
      <c r="J38" s="38">
        <f>MMULT(H38,I38)</f>
        <v>10032</v>
      </c>
      <c r="K38" s="39"/>
      <c r="L38" s="43"/>
      <c r="M38" s="15"/>
    </row>
    <row r="39" spans="1:13" ht="36" customHeight="1" x14ac:dyDescent="0.25">
      <c r="A39" s="37"/>
      <c r="B39" s="40" t="s">
        <v>107</v>
      </c>
      <c r="C39" s="37"/>
      <c r="D39" s="37"/>
      <c r="E39" s="37"/>
      <c r="F39" s="38"/>
      <c r="G39" s="38"/>
      <c r="H39" s="38"/>
      <c r="I39" s="38"/>
      <c r="J39" s="38"/>
      <c r="K39" s="39"/>
      <c r="L39" s="43"/>
      <c r="M39" s="15"/>
    </row>
    <row r="40" spans="1:13" ht="36" customHeight="1" x14ac:dyDescent="0.25">
      <c r="A40" s="37">
        <v>26</v>
      </c>
      <c r="B40" s="52" t="s">
        <v>149</v>
      </c>
      <c r="C40" s="37">
        <v>13</v>
      </c>
      <c r="D40" s="37" t="s">
        <v>150</v>
      </c>
      <c r="E40" s="37" t="s">
        <v>151</v>
      </c>
      <c r="F40" s="38">
        <v>180</v>
      </c>
      <c r="G40" s="38">
        <f>C40*F40</f>
        <v>2340</v>
      </c>
      <c r="H40" s="38">
        <f>G40</f>
        <v>2340</v>
      </c>
      <c r="I40" s="38">
        <v>1.08</v>
      </c>
      <c r="J40" s="38">
        <f>H40*I40</f>
        <v>2527.2000000000003</v>
      </c>
      <c r="K40" s="39"/>
      <c r="L40" s="43"/>
      <c r="M40" s="15"/>
    </row>
    <row r="41" spans="1:13" ht="36" customHeight="1" x14ac:dyDescent="0.25">
      <c r="A41" s="37">
        <v>27</v>
      </c>
      <c r="B41" s="52" t="s">
        <v>152</v>
      </c>
      <c r="C41" s="37">
        <v>1</v>
      </c>
      <c r="D41" s="37" t="s">
        <v>150</v>
      </c>
      <c r="E41" s="37" t="s">
        <v>153</v>
      </c>
      <c r="F41" s="38">
        <v>1356</v>
      </c>
      <c r="G41" s="38">
        <f t="shared" ref="G41:G42" si="6">C41*F41</f>
        <v>1356</v>
      </c>
      <c r="H41" s="38">
        <f t="shared" ref="H41:H44" si="7">G41</f>
        <v>1356</v>
      </c>
      <c r="I41" s="38">
        <v>1.08</v>
      </c>
      <c r="J41" s="38">
        <f>MMULT(H41,I41)</f>
        <v>1464.48</v>
      </c>
      <c r="K41" s="39"/>
      <c r="L41" s="43"/>
      <c r="M41" s="15"/>
    </row>
    <row r="42" spans="1:13" ht="36" customHeight="1" x14ac:dyDescent="0.25">
      <c r="A42" s="37">
        <v>28</v>
      </c>
      <c r="B42" s="52" t="s">
        <v>154</v>
      </c>
      <c r="C42" s="37">
        <v>1</v>
      </c>
      <c r="D42" s="37" t="s">
        <v>150</v>
      </c>
      <c r="E42" s="37" t="s">
        <v>159</v>
      </c>
      <c r="F42" s="38">
        <v>1571</v>
      </c>
      <c r="G42" s="38">
        <f t="shared" si="6"/>
        <v>1571</v>
      </c>
      <c r="H42" s="38">
        <f t="shared" si="7"/>
        <v>1571</v>
      </c>
      <c r="I42" s="38">
        <v>1.08</v>
      </c>
      <c r="J42" s="38">
        <f>MMULT(H42,I42)</f>
        <v>1696.68</v>
      </c>
      <c r="K42" s="39"/>
      <c r="L42" s="43"/>
      <c r="M42" s="15"/>
    </row>
    <row r="43" spans="1:13" ht="36" customHeight="1" x14ac:dyDescent="0.25">
      <c r="A43" s="37">
        <v>29</v>
      </c>
      <c r="B43" s="52" t="s">
        <v>155</v>
      </c>
      <c r="C43" s="37">
        <v>1</v>
      </c>
      <c r="D43" s="37" t="s">
        <v>150</v>
      </c>
      <c r="E43" s="37" t="s">
        <v>160</v>
      </c>
      <c r="F43" s="38">
        <v>2418</v>
      </c>
      <c r="G43" s="38">
        <f>C43*F43</f>
        <v>2418</v>
      </c>
      <c r="H43" s="38">
        <f t="shared" si="7"/>
        <v>2418</v>
      </c>
      <c r="I43" s="38">
        <v>1.08</v>
      </c>
      <c r="J43" s="38">
        <f>MMULT(H43,I43)</f>
        <v>2611.44</v>
      </c>
      <c r="K43" s="39"/>
      <c r="L43" s="43"/>
      <c r="M43" s="15"/>
    </row>
    <row r="44" spans="1:13" ht="36" customHeight="1" x14ac:dyDescent="0.25">
      <c r="A44" s="37">
        <v>30</v>
      </c>
      <c r="B44" s="52" t="s">
        <v>156</v>
      </c>
      <c r="C44" s="37">
        <v>2</v>
      </c>
      <c r="D44" s="37" t="s">
        <v>150</v>
      </c>
      <c r="E44" s="37" t="s">
        <v>161</v>
      </c>
      <c r="F44" s="38">
        <v>180</v>
      </c>
      <c r="G44" s="38">
        <f>C44*F44</f>
        <v>360</v>
      </c>
      <c r="H44" s="38">
        <f t="shared" si="7"/>
        <v>360</v>
      </c>
      <c r="I44" s="38">
        <v>1.08</v>
      </c>
      <c r="J44" s="38">
        <f>MMULT(H44,I44)</f>
        <v>388.8</v>
      </c>
      <c r="K44" s="39"/>
      <c r="L44" s="43"/>
      <c r="M44" s="15"/>
    </row>
    <row r="45" spans="1:13" ht="36" customHeight="1" x14ac:dyDescent="0.25">
      <c r="A45" s="37">
        <v>31</v>
      </c>
      <c r="B45" s="62" t="s">
        <v>157</v>
      </c>
      <c r="C45" s="37">
        <v>1</v>
      </c>
      <c r="D45" s="37" t="s">
        <v>150</v>
      </c>
      <c r="E45" s="37" t="s">
        <v>158</v>
      </c>
      <c r="F45" s="38">
        <v>366</v>
      </c>
      <c r="G45" s="38">
        <f>C45*F45</f>
        <v>366</v>
      </c>
      <c r="H45" s="38">
        <f>G45</f>
        <v>366</v>
      </c>
      <c r="I45" s="38">
        <v>1.08</v>
      </c>
      <c r="J45" s="38">
        <f>MMULT(H45,I45)</f>
        <v>395.28000000000003</v>
      </c>
      <c r="K45" s="39"/>
      <c r="L45" s="43"/>
      <c r="M45" s="15"/>
    </row>
    <row r="46" spans="1:13" ht="33" customHeight="1" x14ac:dyDescent="0.25">
      <c r="A46" s="37"/>
      <c r="B46" s="40" t="s">
        <v>148</v>
      </c>
      <c r="C46" s="37"/>
      <c r="D46" s="37"/>
      <c r="E46" s="37"/>
      <c r="F46" s="38"/>
      <c r="G46" s="38"/>
      <c r="H46" s="38"/>
      <c r="I46" s="38"/>
      <c r="J46" s="38"/>
      <c r="K46" s="39"/>
      <c r="L46" s="43"/>
      <c r="M46" s="15"/>
    </row>
    <row r="47" spans="1:13" ht="33" customHeight="1" x14ac:dyDescent="0.25">
      <c r="A47" s="37">
        <v>32</v>
      </c>
      <c r="B47" s="52" t="s">
        <v>166</v>
      </c>
      <c r="C47" s="37">
        <v>1</v>
      </c>
      <c r="D47" s="37" t="s">
        <v>231</v>
      </c>
      <c r="E47" s="37" t="s">
        <v>167</v>
      </c>
      <c r="F47" s="38">
        <v>302</v>
      </c>
      <c r="G47" s="38">
        <v>302</v>
      </c>
      <c r="H47" s="38">
        <v>302</v>
      </c>
      <c r="I47" s="38">
        <v>1.08</v>
      </c>
      <c r="J47" s="38">
        <f>MMULT(G47,I47)</f>
        <v>326.16000000000003</v>
      </c>
      <c r="K47" s="39"/>
      <c r="L47" s="43"/>
      <c r="M47" s="15"/>
    </row>
    <row r="48" spans="1:13" ht="33" customHeight="1" x14ac:dyDescent="0.25">
      <c r="A48" s="37"/>
      <c r="B48" s="40" t="s">
        <v>210</v>
      </c>
      <c r="C48" s="37"/>
      <c r="D48" s="37"/>
      <c r="E48" s="37"/>
      <c r="F48" s="38"/>
      <c r="G48" s="38"/>
      <c r="H48" s="38"/>
      <c r="I48" s="38"/>
      <c r="J48" s="38"/>
      <c r="K48" s="39"/>
      <c r="L48" s="43"/>
      <c r="M48" s="15"/>
    </row>
    <row r="49" spans="1:14" ht="33" customHeight="1" x14ac:dyDescent="0.25">
      <c r="A49" s="37">
        <v>33</v>
      </c>
      <c r="B49" s="52" t="s">
        <v>189</v>
      </c>
      <c r="C49" s="37">
        <v>0.35</v>
      </c>
      <c r="D49" s="37" t="s">
        <v>182</v>
      </c>
      <c r="E49" s="37" t="s">
        <v>240</v>
      </c>
      <c r="F49" s="38">
        <v>499</v>
      </c>
      <c r="G49" s="38">
        <f>MMULT(F49,C49)</f>
        <v>174.64999999999998</v>
      </c>
      <c r="H49" s="38">
        <f>G49</f>
        <v>174.64999999999998</v>
      </c>
      <c r="I49" s="38">
        <v>1.34</v>
      </c>
      <c r="J49" s="38">
        <f t="shared" ref="J49:J53" si="8">MMULT(H49,I49)</f>
        <v>234.03099999999998</v>
      </c>
      <c r="K49" s="39"/>
      <c r="L49" s="43"/>
      <c r="M49" s="15"/>
    </row>
    <row r="50" spans="1:14" ht="33" customHeight="1" x14ac:dyDescent="0.25">
      <c r="A50" s="37">
        <v>34</v>
      </c>
      <c r="B50" s="52" t="s">
        <v>190</v>
      </c>
      <c r="C50" s="37">
        <v>0.3</v>
      </c>
      <c r="D50" s="37" t="s">
        <v>182</v>
      </c>
      <c r="E50" s="37" t="s">
        <v>198</v>
      </c>
      <c r="F50" s="38">
        <v>587</v>
      </c>
      <c r="G50" s="38">
        <f>MMULT(F50,C50)</f>
        <v>176.1</v>
      </c>
      <c r="H50" s="38">
        <f t="shared" ref="H50:H52" si="9">G50</f>
        <v>176.1</v>
      </c>
      <c r="I50" s="38">
        <v>1.34</v>
      </c>
      <c r="J50" s="38">
        <f t="shared" si="8"/>
        <v>235.97400000000002</v>
      </c>
      <c r="K50" s="39"/>
      <c r="L50" s="43"/>
      <c r="M50" s="15"/>
    </row>
    <row r="51" spans="1:14" ht="33" customHeight="1" x14ac:dyDescent="0.25">
      <c r="A51" s="37">
        <v>35</v>
      </c>
      <c r="B51" s="52" t="s">
        <v>191</v>
      </c>
      <c r="C51" s="37">
        <v>0.31</v>
      </c>
      <c r="D51" s="37" t="s">
        <v>182</v>
      </c>
      <c r="E51" s="37" t="s">
        <v>199</v>
      </c>
      <c r="F51" s="38">
        <v>1072</v>
      </c>
      <c r="G51" s="38">
        <f>MMULT(F51,C51)</f>
        <v>332.32</v>
      </c>
      <c r="H51" s="38">
        <f t="shared" si="9"/>
        <v>332.32</v>
      </c>
      <c r="I51" s="38">
        <v>1.34</v>
      </c>
      <c r="J51" s="38">
        <f t="shared" si="8"/>
        <v>445.30880000000002</v>
      </c>
      <c r="K51" s="39"/>
      <c r="L51" s="43"/>
      <c r="M51" s="15"/>
    </row>
    <row r="52" spans="1:14" ht="33" customHeight="1" x14ac:dyDescent="0.25">
      <c r="A52" s="37">
        <v>36</v>
      </c>
      <c r="B52" s="52" t="s">
        <v>192</v>
      </c>
      <c r="C52" s="91">
        <v>0.100496</v>
      </c>
      <c r="D52" s="37" t="s">
        <v>182</v>
      </c>
      <c r="E52" s="37" t="s">
        <v>200</v>
      </c>
      <c r="F52" s="38">
        <v>1905</v>
      </c>
      <c r="G52" s="38">
        <f>MMULT(F52,C52)</f>
        <v>191.44488000000001</v>
      </c>
      <c r="H52" s="38">
        <f t="shared" si="9"/>
        <v>191.44488000000001</v>
      </c>
      <c r="I52" s="38">
        <v>1.34</v>
      </c>
      <c r="J52" s="38">
        <f t="shared" ref="J52" si="10">MMULT(H52,I52)</f>
        <v>256.53613920000004</v>
      </c>
      <c r="K52" s="39"/>
      <c r="L52" s="43"/>
      <c r="M52" s="15"/>
    </row>
    <row r="53" spans="1:14" ht="33" customHeight="1" x14ac:dyDescent="0.25">
      <c r="A53" s="37">
        <v>37</v>
      </c>
      <c r="B53" s="52" t="s">
        <v>165</v>
      </c>
      <c r="C53" s="37">
        <v>3.94</v>
      </c>
      <c r="D53" s="37" t="s">
        <v>163</v>
      </c>
      <c r="E53" s="37" t="s">
        <v>164</v>
      </c>
      <c r="F53" s="38">
        <v>168</v>
      </c>
      <c r="G53" s="38">
        <f>MMULT(C53,F53)</f>
        <v>661.92</v>
      </c>
      <c r="H53" s="38">
        <f>G53</f>
        <v>661.92</v>
      </c>
      <c r="I53" s="38">
        <v>1.34</v>
      </c>
      <c r="J53" s="38">
        <f t="shared" si="8"/>
        <v>886.97280000000001</v>
      </c>
      <c r="K53" s="39"/>
      <c r="L53" s="43"/>
      <c r="M53" s="15"/>
    </row>
    <row r="54" spans="1:14" ht="33" customHeight="1" x14ac:dyDescent="0.25">
      <c r="A54" s="37"/>
      <c r="B54" s="40" t="s">
        <v>207</v>
      </c>
      <c r="C54" s="37"/>
      <c r="D54" s="37"/>
      <c r="E54" s="37"/>
      <c r="F54" s="38"/>
      <c r="G54" s="38"/>
      <c r="H54" s="38"/>
      <c r="I54" s="38"/>
      <c r="J54" s="38"/>
      <c r="K54" s="39"/>
      <c r="L54" s="43"/>
      <c r="M54" s="15"/>
    </row>
    <row r="55" spans="1:14" ht="33" customHeight="1" x14ac:dyDescent="0.25">
      <c r="A55" s="37">
        <v>38</v>
      </c>
      <c r="B55" s="63" t="s">
        <v>181</v>
      </c>
      <c r="C55" s="37">
        <v>0.2</v>
      </c>
      <c r="D55" s="37" t="s">
        <v>182</v>
      </c>
      <c r="E55" s="37" t="s">
        <v>183</v>
      </c>
      <c r="F55" s="38">
        <v>496</v>
      </c>
      <c r="G55" s="38">
        <f>MMULT(F55,C55)</f>
        <v>99.2</v>
      </c>
      <c r="H55" s="38">
        <f>G55</f>
        <v>99.2</v>
      </c>
      <c r="I55" s="38"/>
      <c r="J55" s="38">
        <v>99.2</v>
      </c>
      <c r="K55" s="39"/>
      <c r="L55" s="43"/>
      <c r="M55" s="15"/>
    </row>
    <row r="56" spans="1:14" ht="33" customHeight="1" x14ac:dyDescent="0.25">
      <c r="A56" s="64">
        <v>39</v>
      </c>
      <c r="B56" s="63" t="s">
        <v>204</v>
      </c>
      <c r="C56" s="64">
        <v>0.79</v>
      </c>
      <c r="D56" s="37" t="s">
        <v>182</v>
      </c>
      <c r="E56" s="64" t="s">
        <v>201</v>
      </c>
      <c r="F56" s="38">
        <v>496</v>
      </c>
      <c r="G56" s="38">
        <f>MMULT(F56,C56)</f>
        <v>391.84000000000003</v>
      </c>
      <c r="H56" s="38">
        <f t="shared" ref="H56:H59" si="11">G56</f>
        <v>391.84000000000003</v>
      </c>
      <c r="I56" s="38"/>
      <c r="J56" s="38">
        <v>391.84</v>
      </c>
      <c r="K56" s="39"/>
      <c r="L56" s="43"/>
      <c r="M56" s="15"/>
    </row>
    <row r="57" spans="1:14" ht="33" customHeight="1" x14ac:dyDescent="0.25">
      <c r="A57" s="37">
        <v>40</v>
      </c>
      <c r="B57" s="63" t="s">
        <v>203</v>
      </c>
      <c r="C57" s="64">
        <v>0.85</v>
      </c>
      <c r="D57" s="37" t="s">
        <v>182</v>
      </c>
      <c r="E57" s="64" t="s">
        <v>202</v>
      </c>
      <c r="F57" s="38">
        <v>1428</v>
      </c>
      <c r="G57" s="38">
        <f t="shared" ref="G57:G60" si="12">MMULT(F57,C57)</f>
        <v>1213.8</v>
      </c>
      <c r="H57" s="38">
        <f t="shared" si="11"/>
        <v>1213.8</v>
      </c>
      <c r="I57" s="38"/>
      <c r="J57" s="38">
        <v>1213.8</v>
      </c>
      <c r="K57" s="39"/>
      <c r="L57" s="43"/>
      <c r="M57" s="15"/>
    </row>
    <row r="58" spans="1:14" ht="33" customHeight="1" x14ac:dyDescent="0.25">
      <c r="A58" s="64">
        <v>41</v>
      </c>
      <c r="B58" s="62" t="s">
        <v>180</v>
      </c>
      <c r="C58" s="64">
        <v>2.17</v>
      </c>
      <c r="D58" s="37" t="s">
        <v>182</v>
      </c>
      <c r="E58" s="64" t="s">
        <v>205</v>
      </c>
      <c r="F58" s="38">
        <v>223</v>
      </c>
      <c r="G58" s="38">
        <f t="shared" si="12"/>
        <v>483.90999999999997</v>
      </c>
      <c r="H58" s="38">
        <f t="shared" si="11"/>
        <v>483.90999999999997</v>
      </c>
      <c r="I58" s="38">
        <v>1.34</v>
      </c>
      <c r="J58" s="38">
        <f>MMULT(H58,I58)</f>
        <v>648.43939999999998</v>
      </c>
      <c r="K58" s="39"/>
      <c r="L58" s="43"/>
      <c r="M58" s="15"/>
    </row>
    <row r="59" spans="1:14" ht="33" customHeight="1" x14ac:dyDescent="0.25">
      <c r="A59" s="37">
        <v>42</v>
      </c>
      <c r="B59" s="61" t="s">
        <v>184</v>
      </c>
      <c r="C59" s="54">
        <v>0.31</v>
      </c>
      <c r="D59" s="37" t="s">
        <v>182</v>
      </c>
      <c r="E59" s="64" t="s">
        <v>206</v>
      </c>
      <c r="F59" s="65">
        <v>356</v>
      </c>
      <c r="G59" s="38">
        <f t="shared" si="12"/>
        <v>110.36</v>
      </c>
      <c r="H59" s="38">
        <f t="shared" si="11"/>
        <v>110.36</v>
      </c>
      <c r="I59" s="38">
        <v>1.34</v>
      </c>
      <c r="J59" s="38">
        <f>MMULT(H59,I59)</f>
        <v>147.88240000000002</v>
      </c>
      <c r="K59" s="39"/>
      <c r="L59" s="43"/>
      <c r="M59" s="15"/>
    </row>
    <row r="60" spans="1:14" ht="33" customHeight="1" x14ac:dyDescent="0.25">
      <c r="A60" s="64">
        <v>43</v>
      </c>
      <c r="B60" s="55" t="s">
        <v>179</v>
      </c>
      <c r="C60" s="54">
        <v>950</v>
      </c>
      <c r="D60" s="54" t="s">
        <v>162</v>
      </c>
      <c r="E60" s="54" t="s">
        <v>178</v>
      </c>
      <c r="F60" s="38">
        <v>3</v>
      </c>
      <c r="G60" s="38">
        <f t="shared" si="12"/>
        <v>2850</v>
      </c>
      <c r="H60" s="38">
        <f>G60</f>
        <v>2850</v>
      </c>
      <c r="I60" s="38">
        <v>1.34</v>
      </c>
      <c r="J60" s="38">
        <f t="shared" ref="J60" si="13">MMULT(H60,I60)</f>
        <v>3819.0000000000005</v>
      </c>
      <c r="K60" s="39"/>
      <c r="L60" s="43"/>
      <c r="M60" s="15"/>
    </row>
    <row r="61" spans="1:14" ht="33" customHeight="1" x14ac:dyDescent="0.25">
      <c r="A61" s="37"/>
      <c r="B61" s="40" t="s">
        <v>213</v>
      </c>
      <c r="C61" s="37"/>
      <c r="D61" s="37"/>
      <c r="E61" s="37"/>
      <c r="F61" s="37"/>
      <c r="G61" s="37"/>
      <c r="H61" s="41">
        <f>SUM(H12:H60)</f>
        <v>107511.03126</v>
      </c>
      <c r="I61" s="38"/>
      <c r="J61" s="41">
        <f>SUM(J12:J60)</f>
        <v>128483.51091919999</v>
      </c>
      <c r="K61" s="39"/>
      <c r="L61" s="43"/>
      <c r="M61" s="15"/>
    </row>
    <row r="62" spans="1:14" ht="27" customHeight="1" x14ac:dyDescent="0.25">
      <c r="A62" s="37" t="s">
        <v>0</v>
      </c>
      <c r="B62" s="40" t="s">
        <v>249</v>
      </c>
      <c r="C62" s="105" t="s">
        <v>248</v>
      </c>
      <c r="D62" s="106"/>
      <c r="E62" s="106"/>
      <c r="F62" s="106"/>
      <c r="G62" s="106"/>
      <c r="H62" s="37"/>
      <c r="I62" s="37">
        <v>1.117024</v>
      </c>
      <c r="J62" s="41">
        <f>MMULT(J61,I62)</f>
        <v>143519.16530100847</v>
      </c>
      <c r="K62" s="39"/>
      <c r="L62" s="43"/>
      <c r="M62" s="15"/>
    </row>
    <row r="63" spans="1:14" ht="27" customHeight="1" x14ac:dyDescent="0.25">
      <c r="A63" s="37"/>
      <c r="B63" s="40" t="s">
        <v>214</v>
      </c>
      <c r="C63" s="37" t="s">
        <v>0</v>
      </c>
      <c r="D63" s="37"/>
      <c r="E63" s="37"/>
      <c r="F63" s="37"/>
      <c r="G63" s="37"/>
      <c r="H63" s="41"/>
      <c r="I63" s="41">
        <v>1.2</v>
      </c>
      <c r="J63" s="41">
        <f>MMULT(J62,I63)</f>
        <v>172222.99836121016</v>
      </c>
      <c r="K63" s="39"/>
      <c r="L63" s="90"/>
      <c r="M63" s="15"/>
      <c r="N63" s="66"/>
    </row>
    <row r="64" spans="1:14" ht="14.45" x14ac:dyDescent="0.3">
      <c r="A64" s="67"/>
      <c r="B64" s="68"/>
      <c r="C64" s="69"/>
      <c r="D64" s="68"/>
      <c r="E64" s="70"/>
      <c r="F64" s="71"/>
      <c r="G64" s="71"/>
      <c r="H64" s="67"/>
      <c r="I64" s="67"/>
      <c r="J64" s="67"/>
      <c r="K64" s="72"/>
      <c r="L64" s="72"/>
    </row>
    <row r="65" spans="1:16" ht="13.9" customHeight="1" x14ac:dyDescent="0.25">
      <c r="A65" s="67"/>
      <c r="B65" s="68" t="s">
        <v>229</v>
      </c>
      <c r="C65" s="79"/>
      <c r="D65" s="68"/>
      <c r="E65" s="70"/>
      <c r="F65" s="71"/>
      <c r="G65" s="71"/>
      <c r="H65" s="67"/>
      <c r="I65" s="67"/>
      <c r="J65" s="67"/>
      <c r="K65" s="72"/>
      <c r="L65" s="72"/>
    </row>
    <row r="66" spans="1:16" ht="13.9" customHeight="1" x14ac:dyDescent="0.3">
      <c r="A66" s="67"/>
      <c r="B66" s="68"/>
      <c r="C66" s="53"/>
      <c r="D66" s="68"/>
      <c r="E66" s="70"/>
      <c r="F66" s="71"/>
      <c r="G66" s="71"/>
      <c r="H66" s="67"/>
      <c r="I66" s="67"/>
      <c r="J66" s="67"/>
      <c r="K66" s="72"/>
      <c r="L66" s="72"/>
    </row>
    <row r="67" spans="1:16" ht="13.9" customHeight="1" x14ac:dyDescent="0.25">
      <c r="A67" s="67"/>
      <c r="B67" s="73" t="s">
        <v>227</v>
      </c>
      <c r="C67" s="74"/>
      <c r="D67" s="75" t="s">
        <v>225</v>
      </c>
      <c r="E67" s="70"/>
      <c r="F67" s="71"/>
      <c r="G67" s="71"/>
      <c r="H67" s="67"/>
      <c r="I67" s="67"/>
      <c r="J67" s="67"/>
      <c r="K67" s="72"/>
      <c r="L67" s="72"/>
    </row>
    <row r="68" spans="1:16" ht="13.9" customHeight="1" x14ac:dyDescent="0.25">
      <c r="A68" s="67"/>
      <c r="B68" s="76" t="s">
        <v>222</v>
      </c>
      <c r="C68" s="77" t="s">
        <v>223</v>
      </c>
      <c r="D68" s="78" t="s">
        <v>224</v>
      </c>
      <c r="E68" s="71"/>
      <c r="F68" s="71"/>
      <c r="G68" s="71"/>
      <c r="H68" s="67"/>
      <c r="I68" s="93"/>
      <c r="J68" s="67"/>
      <c r="K68" s="72"/>
      <c r="L68" s="72"/>
    </row>
    <row r="69" spans="1:16" s="48" customFormat="1" ht="13.9" customHeight="1" x14ac:dyDescent="0.25">
      <c r="A69" s="67"/>
      <c r="B69" s="79"/>
      <c r="C69" s="96"/>
      <c r="D69" s="68"/>
      <c r="E69" s="70"/>
      <c r="F69" s="71"/>
      <c r="G69" s="71"/>
      <c r="H69" s="67"/>
      <c r="I69" s="67"/>
      <c r="J69" s="67"/>
      <c r="K69" s="72"/>
      <c r="L69" s="72"/>
      <c r="N69" s="15"/>
      <c r="O69" s="15"/>
      <c r="P69" s="15"/>
    </row>
    <row r="70" spans="1:16" s="48" customFormat="1" ht="13.9" customHeight="1" x14ac:dyDescent="0.25">
      <c r="A70" s="67"/>
      <c r="B70" s="73" t="s">
        <v>226</v>
      </c>
      <c r="C70" s="97"/>
      <c r="D70" s="75" t="s">
        <v>228</v>
      </c>
      <c r="E70" s="70"/>
      <c r="F70" s="71"/>
      <c r="G70" s="71"/>
      <c r="H70" s="67"/>
      <c r="I70" s="67"/>
      <c r="J70" s="67"/>
      <c r="K70" s="72"/>
      <c r="L70" s="72"/>
      <c r="N70" s="15"/>
      <c r="O70" s="15"/>
      <c r="P70" s="15"/>
    </row>
    <row r="71" spans="1:16" s="48" customFormat="1" ht="13.9" customHeight="1" x14ac:dyDescent="0.25">
      <c r="A71" s="67"/>
      <c r="B71" s="76" t="s">
        <v>222</v>
      </c>
      <c r="C71" s="77" t="s">
        <v>223</v>
      </c>
      <c r="D71" s="78" t="s">
        <v>224</v>
      </c>
      <c r="E71" s="71"/>
      <c r="F71" s="71"/>
      <c r="G71" s="71"/>
      <c r="H71" s="67"/>
      <c r="I71" s="67"/>
      <c r="J71" s="67"/>
      <c r="K71" s="72"/>
      <c r="L71" s="72"/>
      <c r="N71" s="15"/>
      <c r="O71" s="15"/>
      <c r="P71" s="15"/>
    </row>
  </sheetData>
  <mergeCells count="6">
    <mergeCell ref="C69:C70"/>
    <mergeCell ref="B1:B7"/>
    <mergeCell ref="C1:E7"/>
    <mergeCell ref="G2:K7"/>
    <mergeCell ref="C8:H8"/>
    <mergeCell ref="C62:G62"/>
  </mergeCells>
  <pageMargins left="0.23622047244094491" right="0.23622047244094491" top="0.59055118110236227" bottom="0.59055118110236227" header="0.31496062992125984" footer="0.31496062992125984"/>
  <pageSetup paperSize="8" fitToHeight="0" orientation="landscape" r:id="rId1"/>
  <rowBreaks count="1" manualBreakCount="1">
    <brk id="2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85" zoomScaleNormal="100" zoomScaleSheetLayoutView="85" workbookViewId="0">
      <selection activeCell="B3" sqref="B3"/>
    </sheetView>
  </sheetViews>
  <sheetFormatPr defaultColWidth="8.85546875" defaultRowHeight="15" x14ac:dyDescent="0.25"/>
  <cols>
    <col min="1" max="1" width="8.85546875" style="1"/>
    <col min="2" max="2" width="65.42578125" style="2" customWidth="1"/>
    <col min="3" max="3" width="17" style="1" customWidth="1"/>
    <col min="4" max="4" width="14" style="1" customWidth="1"/>
    <col min="5" max="6" width="14" style="2" customWidth="1"/>
    <col min="7" max="7" width="13.42578125" style="2" customWidth="1"/>
    <col min="8" max="8" width="67.28515625" style="13" customWidth="1"/>
    <col min="9" max="9" width="9.140625" customWidth="1"/>
    <col min="10" max="16384" width="8.85546875" style="2"/>
  </cols>
  <sheetData>
    <row r="1" spans="1:9" s="6" customFormat="1" ht="55.15" customHeight="1" x14ac:dyDescent="0.25">
      <c r="A1" s="5" t="s">
        <v>24</v>
      </c>
      <c r="B1" s="5" t="s">
        <v>1</v>
      </c>
      <c r="C1" s="5" t="s">
        <v>33</v>
      </c>
      <c r="D1" s="5" t="s">
        <v>37</v>
      </c>
      <c r="E1" s="5" t="s">
        <v>25</v>
      </c>
      <c r="F1" s="5" t="s">
        <v>27</v>
      </c>
      <c r="G1" s="5" t="s">
        <v>32</v>
      </c>
      <c r="H1" s="5" t="s">
        <v>26</v>
      </c>
    </row>
    <row r="2" spans="1:9" s="6" customFormat="1" ht="30.6" customHeight="1" x14ac:dyDescent="0.25">
      <c r="A2" s="107" t="s">
        <v>36</v>
      </c>
      <c r="B2" s="108"/>
      <c r="C2" s="108"/>
      <c r="D2" s="108"/>
      <c r="E2" s="108"/>
      <c r="F2" s="108"/>
      <c r="G2" s="108"/>
      <c r="H2" s="109"/>
    </row>
    <row r="3" spans="1:9" s="1" customFormat="1" ht="181.9" customHeight="1" x14ac:dyDescent="0.25">
      <c r="A3" s="3">
        <v>1</v>
      </c>
      <c r="B3" s="8" t="s">
        <v>77</v>
      </c>
      <c r="C3" s="3"/>
      <c r="D3" s="3">
        <f>D5+D6+D7</f>
        <v>1547</v>
      </c>
      <c r="E3" s="3">
        <v>2.4300000000000002</v>
      </c>
      <c r="F3" s="3">
        <f>+D3*E3</f>
        <v>3759.21</v>
      </c>
      <c r="G3" s="3" t="s">
        <v>30</v>
      </c>
      <c r="H3" s="8" t="s">
        <v>40</v>
      </c>
      <c r="I3" s="1">
        <f>16155+289</f>
        <v>16444</v>
      </c>
    </row>
    <row r="4" spans="1:9" s="1" customFormat="1" ht="26.45" customHeight="1" x14ac:dyDescent="0.25">
      <c r="A4" s="110" t="s">
        <v>28</v>
      </c>
      <c r="B4" s="111"/>
      <c r="C4" s="111"/>
      <c r="D4" s="111"/>
      <c r="E4" s="111"/>
      <c r="F4" s="111"/>
      <c r="G4" s="111"/>
      <c r="H4" s="112"/>
    </row>
    <row r="5" spans="1:9" s="11" customFormat="1" ht="26.45" customHeight="1" x14ac:dyDescent="0.25">
      <c r="A5" s="9"/>
      <c r="B5" s="10" t="s">
        <v>29</v>
      </c>
      <c r="C5" s="9">
        <v>3</v>
      </c>
      <c r="D5" s="9">
        <v>67</v>
      </c>
      <c r="E5" s="9"/>
      <c r="F5" s="9"/>
      <c r="G5" s="9" t="s">
        <v>31</v>
      </c>
      <c r="H5" s="10"/>
    </row>
    <row r="6" spans="1:9" s="11" customFormat="1" ht="120.6" customHeight="1" x14ac:dyDescent="0.25">
      <c r="A6" s="9"/>
      <c r="B6" s="10" t="s">
        <v>76</v>
      </c>
      <c r="C6" s="9"/>
      <c r="D6" s="9">
        <v>970</v>
      </c>
      <c r="E6" s="9"/>
      <c r="F6" s="9"/>
      <c r="G6" s="9" t="s">
        <v>38</v>
      </c>
      <c r="H6" s="10"/>
    </row>
    <row r="7" spans="1:9" s="11" customFormat="1" ht="210" customHeight="1" x14ac:dyDescent="0.25">
      <c r="A7" s="9"/>
      <c r="B7" s="10" t="s">
        <v>35</v>
      </c>
      <c r="C7" s="9"/>
      <c r="D7" s="9">
        <v>510</v>
      </c>
      <c r="E7" s="9"/>
      <c r="F7" s="9"/>
      <c r="G7" s="9" t="s">
        <v>39</v>
      </c>
      <c r="H7" s="10" t="s">
        <v>34</v>
      </c>
    </row>
    <row r="8" spans="1:9" ht="75" x14ac:dyDescent="0.25">
      <c r="A8" s="3" t="s">
        <v>0</v>
      </c>
      <c r="B8" s="4" t="s">
        <v>78</v>
      </c>
      <c r="C8" s="3" t="s">
        <v>0</v>
      </c>
      <c r="D8" s="3"/>
      <c r="E8" s="3">
        <v>2.0299999999999998</v>
      </c>
      <c r="F8" s="4"/>
      <c r="G8" s="4"/>
      <c r="H8" s="12" t="s">
        <v>79</v>
      </c>
      <c r="I8" s="2"/>
    </row>
    <row r="9" spans="1:9" ht="120" x14ac:dyDescent="0.25">
      <c r="B9" s="2" t="s">
        <v>80</v>
      </c>
      <c r="E9" s="2">
        <v>577</v>
      </c>
      <c r="H9" s="13" t="s">
        <v>82</v>
      </c>
    </row>
    <row r="10" spans="1:9" ht="270" x14ac:dyDescent="0.25">
      <c r="B10" s="2" t="s">
        <v>81</v>
      </c>
      <c r="E10" s="2">
        <v>177</v>
      </c>
      <c r="H10" s="13" t="s">
        <v>87</v>
      </c>
    </row>
    <row r="11" spans="1:9" x14ac:dyDescent="0.25">
      <c r="B11" s="2" t="s">
        <v>83</v>
      </c>
    </row>
    <row r="12" spans="1:9" x14ac:dyDescent="0.25">
      <c r="B12" s="2" t="s">
        <v>84</v>
      </c>
      <c r="E12" s="2">
        <v>11</v>
      </c>
    </row>
    <row r="13" spans="1:9" x14ac:dyDescent="0.25">
      <c r="B13" s="2" t="s">
        <v>85</v>
      </c>
      <c r="E13" s="2">
        <v>6</v>
      </c>
    </row>
    <row r="14" spans="1:9" x14ac:dyDescent="0.25">
      <c r="B14" s="2" t="s">
        <v>86</v>
      </c>
      <c r="E14" s="2">
        <v>4.8</v>
      </c>
    </row>
    <row r="15" spans="1:9" ht="180" x14ac:dyDescent="0.25">
      <c r="B15" s="2" t="s">
        <v>90</v>
      </c>
      <c r="H15" s="13" t="s">
        <v>91</v>
      </c>
    </row>
  </sheetData>
  <mergeCells count="2">
    <mergeCell ref="A2:H2"/>
    <mergeCell ref="A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6" zoomScale="85" zoomScaleNormal="100" zoomScaleSheetLayoutView="85" workbookViewId="0">
      <selection activeCell="E5" sqref="E5"/>
    </sheetView>
  </sheetViews>
  <sheetFormatPr defaultColWidth="8.85546875" defaultRowHeight="15" x14ac:dyDescent="0.25"/>
  <cols>
    <col min="1" max="1" width="8.85546875" style="1"/>
    <col min="2" max="2" width="65.42578125" style="16" customWidth="1"/>
    <col min="3" max="7" width="14.85546875" style="1" customWidth="1"/>
    <col min="8" max="8" width="37.7109375" style="13" customWidth="1"/>
    <col min="9" max="9" width="9.140625" customWidth="1"/>
    <col min="10" max="16384" width="8.85546875" style="2"/>
  </cols>
  <sheetData>
    <row r="1" spans="1:9" s="6" customFormat="1" ht="55.15" customHeight="1" x14ac:dyDescent="0.25">
      <c r="A1" s="5" t="s">
        <v>24</v>
      </c>
      <c r="B1" s="5" t="s">
        <v>1</v>
      </c>
      <c r="C1" s="5" t="s">
        <v>33</v>
      </c>
      <c r="D1" s="5" t="s">
        <v>68</v>
      </c>
      <c r="E1" s="5" t="s">
        <v>71</v>
      </c>
      <c r="F1" s="5" t="s">
        <v>72</v>
      </c>
      <c r="G1" s="5" t="s">
        <v>27</v>
      </c>
      <c r="H1" s="5" t="s">
        <v>26</v>
      </c>
    </row>
    <row r="2" spans="1:9" ht="37.9" customHeight="1" x14ac:dyDescent="0.25">
      <c r="A2" s="3">
        <v>1</v>
      </c>
      <c r="B2" s="7" t="s">
        <v>2</v>
      </c>
      <c r="C2" s="3">
        <v>1</v>
      </c>
      <c r="D2" s="3">
        <f>6*2.4</f>
        <v>14.399999999999999</v>
      </c>
      <c r="E2" s="3" t="s">
        <v>88</v>
      </c>
      <c r="F2" s="3">
        <v>3572</v>
      </c>
      <c r="G2" s="3">
        <f>C2*F2</f>
        <v>3572</v>
      </c>
      <c r="H2" s="12" t="s">
        <v>89</v>
      </c>
      <c r="I2" s="2"/>
    </row>
    <row r="3" spans="1:9" s="14" customFormat="1" ht="27" customHeight="1" x14ac:dyDescent="0.25">
      <c r="A3" s="9">
        <v>2</v>
      </c>
      <c r="B3" s="32" t="s">
        <v>3</v>
      </c>
      <c r="C3" s="9">
        <v>1</v>
      </c>
      <c r="D3" s="9">
        <f>9.7*12</f>
        <v>116.39999999999999</v>
      </c>
      <c r="E3" s="9"/>
      <c r="F3" s="9"/>
      <c r="G3" s="9"/>
      <c r="H3" s="31"/>
    </row>
    <row r="4" spans="1:9" s="14" customFormat="1" ht="27" customHeight="1" x14ac:dyDescent="0.25">
      <c r="A4" s="9">
        <v>3</v>
      </c>
      <c r="B4" s="32" t="s">
        <v>4</v>
      </c>
      <c r="C4" s="9">
        <v>16</v>
      </c>
      <c r="D4" s="9">
        <f>2.5*6</f>
        <v>15</v>
      </c>
      <c r="E4" s="9"/>
      <c r="F4" s="9"/>
      <c r="G4" s="9"/>
      <c r="H4" s="31"/>
    </row>
    <row r="5" spans="1:9" ht="27" customHeight="1" x14ac:dyDescent="0.25">
      <c r="A5" s="3">
        <v>4</v>
      </c>
      <c r="B5" s="7" t="s">
        <v>5</v>
      </c>
      <c r="C5" s="3">
        <v>1</v>
      </c>
      <c r="D5" s="3">
        <v>17.5</v>
      </c>
      <c r="E5" s="3"/>
      <c r="F5" s="3"/>
      <c r="G5" s="3"/>
      <c r="H5" s="31" t="s">
        <v>75</v>
      </c>
      <c r="I5" s="2"/>
    </row>
    <row r="6" spans="1:9" ht="27" customHeight="1" x14ac:dyDescent="0.25">
      <c r="A6" s="3">
        <v>5</v>
      </c>
      <c r="B6" s="7" t="s">
        <v>6</v>
      </c>
      <c r="C6" s="3">
        <v>2</v>
      </c>
      <c r="D6" s="3"/>
      <c r="E6" s="3"/>
      <c r="F6" s="3"/>
      <c r="G6" s="3"/>
      <c r="H6" s="12"/>
      <c r="I6" s="2"/>
    </row>
    <row r="7" spans="1:9" ht="27" customHeight="1" x14ac:dyDescent="0.25">
      <c r="A7" s="3">
        <v>6</v>
      </c>
      <c r="B7" s="7" t="s">
        <v>7</v>
      </c>
      <c r="C7" s="3">
        <v>1</v>
      </c>
      <c r="D7" s="3">
        <v>64</v>
      </c>
      <c r="E7" s="3"/>
      <c r="F7" s="3"/>
      <c r="G7" s="3"/>
      <c r="H7" s="31" t="s">
        <v>73</v>
      </c>
      <c r="I7" s="2"/>
    </row>
    <row r="8" spans="1:9" s="14" customFormat="1" ht="27" customHeight="1" x14ac:dyDescent="0.25">
      <c r="A8" s="9">
        <v>7</v>
      </c>
      <c r="B8" s="32" t="s">
        <v>69</v>
      </c>
      <c r="C8" s="9">
        <v>1</v>
      </c>
      <c r="D8" s="9">
        <f>3*6</f>
        <v>18</v>
      </c>
      <c r="E8" s="9"/>
      <c r="F8" s="9"/>
      <c r="G8" s="9"/>
      <c r="H8" s="31"/>
    </row>
    <row r="9" spans="1:9" ht="27" customHeight="1" x14ac:dyDescent="0.25">
      <c r="A9" s="3">
        <v>8</v>
      </c>
      <c r="B9" s="7" t="s">
        <v>8</v>
      </c>
      <c r="C9" s="3">
        <v>1</v>
      </c>
      <c r="D9" s="3">
        <f>5.5*25</f>
        <v>137.5</v>
      </c>
      <c r="E9" s="3"/>
      <c r="F9" s="3"/>
      <c r="G9" s="3"/>
      <c r="H9" s="12"/>
      <c r="I9" s="2"/>
    </row>
    <row r="10" spans="1:9" s="14" customFormat="1" ht="27" customHeight="1" x14ac:dyDescent="0.25">
      <c r="A10" s="9">
        <v>9</v>
      </c>
      <c r="B10" s="32" t="s">
        <v>70</v>
      </c>
      <c r="C10" s="9">
        <v>1</v>
      </c>
      <c r="D10" s="9">
        <f>3*6</f>
        <v>18</v>
      </c>
      <c r="E10" s="9"/>
      <c r="F10" s="9"/>
      <c r="G10" s="9"/>
      <c r="H10" s="31"/>
    </row>
    <row r="11" spans="1:9" ht="27" customHeight="1" x14ac:dyDescent="0.25">
      <c r="A11" s="3">
        <v>10</v>
      </c>
      <c r="B11" s="7" t="s">
        <v>9</v>
      </c>
      <c r="C11" s="3">
        <v>3</v>
      </c>
      <c r="D11" s="3">
        <f>6.3</f>
        <v>6.3</v>
      </c>
      <c r="E11" s="3"/>
      <c r="F11" s="3"/>
      <c r="G11" s="3"/>
      <c r="H11" s="31" t="s">
        <v>74</v>
      </c>
      <c r="I11" s="2"/>
    </row>
    <row r="12" spans="1:9" ht="27" customHeight="1" x14ac:dyDescent="0.25">
      <c r="A12" s="3">
        <v>11</v>
      </c>
      <c r="B12" s="7" t="s">
        <v>10</v>
      </c>
      <c r="C12" s="3">
        <v>3</v>
      </c>
      <c r="D12" s="3">
        <v>21</v>
      </c>
      <c r="E12" s="3"/>
      <c r="F12" s="3"/>
      <c r="G12" s="3"/>
      <c r="H12" s="31" t="s">
        <v>92</v>
      </c>
      <c r="I12" s="2"/>
    </row>
    <row r="13" spans="1:9" s="35" customFormat="1" ht="27" customHeight="1" x14ac:dyDescent="0.25">
      <c r="A13" s="33">
        <v>12</v>
      </c>
      <c r="B13" s="34" t="s">
        <v>11</v>
      </c>
      <c r="C13" s="33">
        <v>1</v>
      </c>
      <c r="D13" s="33">
        <f>3*6</f>
        <v>18</v>
      </c>
      <c r="E13" s="33"/>
      <c r="F13" s="33"/>
      <c r="G13" s="33"/>
      <c r="H13" s="30"/>
    </row>
    <row r="14" spans="1:9" s="14" customFormat="1" ht="27" customHeight="1" x14ac:dyDescent="0.25">
      <c r="A14" s="9">
        <v>13</v>
      </c>
      <c r="B14" s="32" t="s">
        <v>12</v>
      </c>
      <c r="C14" s="9">
        <v>2</v>
      </c>
      <c r="D14" s="9">
        <v>17.5</v>
      </c>
      <c r="E14" s="9"/>
      <c r="F14" s="9"/>
      <c r="G14" s="9"/>
      <c r="H14" s="31"/>
    </row>
    <row r="15" spans="1:9" ht="27" customHeight="1" x14ac:dyDescent="0.25">
      <c r="A15" s="3">
        <v>14</v>
      </c>
      <c r="B15" s="7" t="s">
        <v>13</v>
      </c>
      <c r="C15" s="3">
        <v>1</v>
      </c>
      <c r="D15" s="3">
        <v>3.3</v>
      </c>
      <c r="E15" s="3"/>
      <c r="F15" s="3"/>
      <c r="G15" s="3"/>
      <c r="H15" s="31" t="s">
        <v>75</v>
      </c>
      <c r="I15" s="2"/>
    </row>
    <row r="16" spans="1:9" ht="27" customHeight="1" x14ac:dyDescent="0.25">
      <c r="A16" s="3">
        <v>15</v>
      </c>
      <c r="B16" s="7" t="s">
        <v>14</v>
      </c>
      <c r="C16" s="3">
        <v>1</v>
      </c>
      <c r="D16" s="3">
        <f>3*6</f>
        <v>18</v>
      </c>
      <c r="E16" s="3"/>
      <c r="F16" s="3"/>
      <c r="G16" s="3"/>
      <c r="H16" s="12"/>
      <c r="I16" s="2"/>
    </row>
    <row r="17" spans="1:9" ht="27" customHeight="1" x14ac:dyDescent="0.25">
      <c r="A17" s="3">
        <v>16</v>
      </c>
      <c r="B17" s="7" t="s">
        <v>15</v>
      </c>
      <c r="C17" s="3">
        <v>1</v>
      </c>
      <c r="D17" s="3">
        <f>6*12</f>
        <v>72</v>
      </c>
      <c r="E17" s="3"/>
      <c r="F17" s="3"/>
      <c r="G17" s="3"/>
      <c r="H17" s="12"/>
      <c r="I17" s="2"/>
    </row>
    <row r="18" spans="1:9" s="14" customFormat="1" ht="27" customHeight="1" x14ac:dyDescent="0.25">
      <c r="A18" s="9">
        <v>17</v>
      </c>
      <c r="B18" s="32" t="s">
        <v>16</v>
      </c>
      <c r="C18" s="9">
        <v>1</v>
      </c>
      <c r="D18" s="9">
        <v>82.5</v>
      </c>
      <c r="E18" s="9"/>
      <c r="F18" s="9"/>
      <c r="G18" s="9"/>
      <c r="H18" s="31"/>
    </row>
    <row r="19" spans="1:9" ht="27" customHeight="1" x14ac:dyDescent="0.25">
      <c r="A19" s="3">
        <v>18</v>
      </c>
      <c r="B19" s="7" t="s">
        <v>17</v>
      </c>
      <c r="C19" s="3">
        <v>1</v>
      </c>
      <c r="D19" s="3">
        <f>4.5*7.5</f>
        <v>33.75</v>
      </c>
      <c r="E19" s="3"/>
      <c r="F19" s="3"/>
      <c r="G19" s="3"/>
      <c r="H19" s="12"/>
      <c r="I19" s="2"/>
    </row>
    <row r="20" spans="1:9" s="14" customFormat="1" ht="27" customHeight="1" x14ac:dyDescent="0.25">
      <c r="A20" s="9">
        <v>19</v>
      </c>
      <c r="B20" s="32" t="s">
        <v>18</v>
      </c>
      <c r="C20" s="9">
        <v>1</v>
      </c>
      <c r="D20" s="9">
        <v>18</v>
      </c>
      <c r="E20" s="9"/>
      <c r="F20" s="9"/>
      <c r="G20" s="9"/>
      <c r="H20" s="31"/>
    </row>
    <row r="21" spans="1:9" s="14" customFormat="1" ht="27" customHeight="1" x14ac:dyDescent="0.25">
      <c r="A21" s="9">
        <v>20</v>
      </c>
      <c r="B21" s="32" t="s">
        <v>19</v>
      </c>
      <c r="C21" s="9">
        <v>3</v>
      </c>
      <c r="D21" s="9">
        <v>21</v>
      </c>
      <c r="E21" s="9"/>
      <c r="F21" s="9"/>
      <c r="G21" s="9"/>
      <c r="H21" s="31" t="s">
        <v>92</v>
      </c>
    </row>
    <row r="22" spans="1:9" s="14" customFormat="1" ht="27" customHeight="1" x14ac:dyDescent="0.25">
      <c r="A22" s="9">
        <v>21</v>
      </c>
      <c r="B22" s="32" t="s">
        <v>20</v>
      </c>
      <c r="C22" s="9">
        <v>1</v>
      </c>
      <c r="D22" s="9">
        <v>91.5</v>
      </c>
      <c r="E22" s="9"/>
      <c r="F22" s="9"/>
      <c r="G22" s="9"/>
      <c r="H22" s="31"/>
    </row>
    <row r="23" spans="1:9" ht="27" customHeight="1" x14ac:dyDescent="0.25">
      <c r="A23" s="3">
        <v>22</v>
      </c>
      <c r="B23" s="7" t="s">
        <v>21</v>
      </c>
      <c r="C23" s="3" t="s">
        <v>0</v>
      </c>
      <c r="D23" s="3"/>
      <c r="E23" s="3"/>
      <c r="F23" s="3"/>
      <c r="G23" s="3"/>
      <c r="H23" s="12"/>
      <c r="I23" s="2"/>
    </row>
    <row r="24" spans="1:9" ht="27" customHeight="1" x14ac:dyDescent="0.25">
      <c r="A24" s="3">
        <v>23</v>
      </c>
      <c r="B24" s="7" t="s">
        <v>22</v>
      </c>
      <c r="C24" s="3" t="s">
        <v>0</v>
      </c>
      <c r="D24" s="3"/>
      <c r="E24" s="3"/>
      <c r="F24" s="3"/>
      <c r="G24" s="3"/>
      <c r="H24" s="12"/>
      <c r="I24" s="2"/>
    </row>
    <row r="25" spans="1:9" ht="27" customHeight="1" x14ac:dyDescent="0.25">
      <c r="A25" s="3">
        <v>24</v>
      </c>
      <c r="B25" s="7" t="s">
        <v>23</v>
      </c>
      <c r="C25" s="3" t="s">
        <v>0</v>
      </c>
      <c r="D25" s="3"/>
      <c r="E25" s="3"/>
      <c r="F25" s="3"/>
      <c r="G25" s="3"/>
      <c r="H25" s="12"/>
      <c r="I25" s="2"/>
    </row>
    <row r="26" spans="1:9" ht="27" customHeight="1" x14ac:dyDescent="0.25">
      <c r="A26" s="3" t="s">
        <v>0</v>
      </c>
      <c r="B26" s="7" t="s">
        <v>0</v>
      </c>
      <c r="C26" s="3" t="s">
        <v>0</v>
      </c>
      <c r="D26" s="3"/>
      <c r="E26" s="3"/>
      <c r="F26" s="3"/>
      <c r="G26" s="3"/>
      <c r="H26" s="12"/>
      <c r="I26" s="2"/>
    </row>
    <row r="27" spans="1:9" ht="27" customHeight="1" x14ac:dyDescent="0.25">
      <c r="A27" s="3" t="s">
        <v>0</v>
      </c>
      <c r="B27" s="7" t="s">
        <v>0</v>
      </c>
      <c r="C27" s="3" t="s">
        <v>0</v>
      </c>
      <c r="D27" s="3"/>
      <c r="E27" s="3"/>
      <c r="F27" s="3"/>
      <c r="G27" s="3"/>
      <c r="H27" s="12"/>
      <c r="I27" s="2"/>
    </row>
    <row r="28" spans="1:9" ht="27" customHeight="1" x14ac:dyDescent="0.25">
      <c r="A28" s="3" t="s">
        <v>0</v>
      </c>
      <c r="B28" s="7" t="s">
        <v>0</v>
      </c>
      <c r="C28" s="3" t="s">
        <v>0</v>
      </c>
      <c r="D28" s="3"/>
      <c r="E28" s="3"/>
      <c r="F28" s="3"/>
      <c r="G28" s="3"/>
      <c r="H28" s="12"/>
      <c r="I28" s="2"/>
    </row>
    <row r="29" spans="1:9" ht="27" customHeight="1" x14ac:dyDescent="0.25">
      <c r="A29" s="3" t="s">
        <v>0</v>
      </c>
      <c r="B29" s="7" t="s">
        <v>0</v>
      </c>
      <c r="C29" s="3" t="s">
        <v>0</v>
      </c>
      <c r="D29" s="3"/>
      <c r="E29" s="3"/>
      <c r="F29" s="3"/>
      <c r="G29" s="3"/>
      <c r="H29" s="12"/>
      <c r="I29"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85" zoomScaleNormal="100" zoomScaleSheetLayoutView="85" workbookViewId="0">
      <selection activeCell="C3" sqref="C3"/>
    </sheetView>
  </sheetViews>
  <sheetFormatPr defaultColWidth="8.85546875" defaultRowHeight="15" x14ac:dyDescent="0.25"/>
  <cols>
    <col min="1" max="1" width="8.85546875" style="1"/>
    <col min="2" max="3" width="24.7109375" style="28" customWidth="1"/>
    <col min="4" max="4" width="24.7109375" style="29" customWidth="1"/>
    <col min="5" max="6" width="24.7109375" style="15" customWidth="1"/>
    <col min="7" max="7" width="24.7109375" style="2" customWidth="1"/>
    <col min="8" max="16384" width="8.85546875" style="2"/>
  </cols>
  <sheetData>
    <row r="1" spans="1:7" s="6" customFormat="1" ht="30" x14ac:dyDescent="0.25">
      <c r="A1" s="5" t="s">
        <v>24</v>
      </c>
      <c r="B1" s="5" t="s">
        <v>64</v>
      </c>
      <c r="C1" s="5" t="s">
        <v>65</v>
      </c>
      <c r="D1" s="23"/>
      <c r="E1" s="23" t="s">
        <v>66</v>
      </c>
      <c r="F1" s="23" t="s">
        <v>67</v>
      </c>
      <c r="G1" s="5"/>
    </row>
    <row r="2" spans="1:7" ht="56.25" x14ac:dyDescent="0.25">
      <c r="A2" s="3">
        <v>1</v>
      </c>
      <c r="B2" s="24" t="s">
        <v>41</v>
      </c>
      <c r="C2" s="24" t="s">
        <v>51</v>
      </c>
      <c r="D2" s="25"/>
      <c r="E2" s="17"/>
      <c r="F2" s="17"/>
      <c r="G2" s="18"/>
    </row>
    <row r="3" spans="1:7" ht="213.75" x14ac:dyDescent="0.25">
      <c r="A3" s="3">
        <v>2</v>
      </c>
      <c r="B3" s="24" t="s">
        <v>42</v>
      </c>
      <c r="C3" s="24" t="s">
        <v>51</v>
      </c>
      <c r="D3" s="25" t="s">
        <v>58</v>
      </c>
      <c r="E3" s="17"/>
      <c r="F3" s="17"/>
      <c r="G3" s="18"/>
    </row>
    <row r="4" spans="1:7" ht="67.5" x14ac:dyDescent="0.25">
      <c r="A4" s="3">
        <v>3</v>
      </c>
      <c r="B4" s="24" t="s">
        <v>43</v>
      </c>
      <c r="C4" s="24"/>
      <c r="D4" s="25" t="s">
        <v>59</v>
      </c>
      <c r="E4" s="19"/>
      <c r="F4" s="19"/>
      <c r="G4" s="20" t="s">
        <v>52</v>
      </c>
    </row>
    <row r="5" spans="1:7" ht="123.75" x14ac:dyDescent="0.25">
      <c r="A5" s="3">
        <v>4</v>
      </c>
      <c r="B5" s="24" t="s">
        <v>44</v>
      </c>
      <c r="C5" s="24" t="s">
        <v>61</v>
      </c>
      <c r="D5" s="25" t="s">
        <v>63</v>
      </c>
      <c r="E5" s="17"/>
      <c r="F5" s="17"/>
      <c r="G5" s="21" t="s">
        <v>53</v>
      </c>
    </row>
    <row r="6" spans="1:7" ht="337.5" x14ac:dyDescent="0.25">
      <c r="A6" s="3">
        <v>5</v>
      </c>
      <c r="B6" s="24" t="s">
        <v>45</v>
      </c>
      <c r="C6" s="24" t="s">
        <v>62</v>
      </c>
      <c r="D6" s="25"/>
      <c r="E6" s="17"/>
      <c r="F6" s="17"/>
      <c r="G6" s="18"/>
    </row>
    <row r="7" spans="1:7" ht="56.25" x14ac:dyDescent="0.25">
      <c r="A7" s="3">
        <v>6</v>
      </c>
      <c r="B7" s="24" t="s">
        <v>46</v>
      </c>
      <c r="C7" s="24" t="s">
        <v>54</v>
      </c>
      <c r="D7" s="25" t="s">
        <v>60</v>
      </c>
      <c r="E7" s="17"/>
      <c r="F7" s="17"/>
      <c r="G7" s="18"/>
    </row>
    <row r="8" spans="1:7" x14ac:dyDescent="0.25">
      <c r="A8" s="3">
        <v>7</v>
      </c>
      <c r="B8" s="24"/>
      <c r="C8" s="24" t="s">
        <v>55</v>
      </c>
      <c r="D8" s="25"/>
      <c r="E8" s="17"/>
      <c r="F8" s="17"/>
      <c r="G8" s="18"/>
    </row>
    <row r="9" spans="1:7" ht="22.5" x14ac:dyDescent="0.25">
      <c r="A9" s="3">
        <v>8</v>
      </c>
      <c r="B9" s="24"/>
      <c r="C9" s="24" t="s">
        <v>56</v>
      </c>
      <c r="D9" s="25"/>
      <c r="E9" s="17"/>
      <c r="F9" s="17"/>
      <c r="G9" s="18"/>
    </row>
    <row r="10" spans="1:7" x14ac:dyDescent="0.25">
      <c r="A10" s="3">
        <v>9</v>
      </c>
      <c r="B10" s="26"/>
      <c r="C10" s="26"/>
      <c r="D10" s="27"/>
      <c r="E10" s="22"/>
      <c r="F10" s="22"/>
      <c r="G10" s="4"/>
    </row>
    <row r="11" spans="1:7" x14ac:dyDescent="0.25">
      <c r="A11" s="3">
        <v>10</v>
      </c>
      <c r="B11" s="26"/>
      <c r="C11" s="26"/>
      <c r="D11" s="27"/>
      <c r="E11" s="22"/>
      <c r="F11" s="22"/>
      <c r="G11" s="4"/>
    </row>
    <row r="12" spans="1:7" ht="90" x14ac:dyDescent="0.25">
      <c r="A12" s="3">
        <v>11</v>
      </c>
      <c r="B12" s="26" t="s">
        <v>47</v>
      </c>
      <c r="C12" s="26" t="s">
        <v>57</v>
      </c>
      <c r="D12" s="27"/>
      <c r="E12" s="22"/>
      <c r="F12" s="22"/>
      <c r="G12" s="4"/>
    </row>
    <row r="13" spans="1:7" ht="60" x14ac:dyDescent="0.25">
      <c r="A13" s="3">
        <v>12</v>
      </c>
      <c r="B13" s="26" t="s">
        <v>48</v>
      </c>
      <c r="C13" s="26"/>
      <c r="D13" s="27"/>
      <c r="E13" s="22"/>
      <c r="F13" s="22"/>
      <c r="G13" s="4"/>
    </row>
    <row r="14" spans="1:7" ht="75" x14ac:dyDescent="0.25">
      <c r="A14" s="3">
        <v>13</v>
      </c>
      <c r="B14" s="26" t="s">
        <v>49</v>
      </c>
      <c r="C14" s="26"/>
      <c r="D14" s="27"/>
      <c r="E14" s="22"/>
      <c r="F14" s="22"/>
      <c r="G14" s="4"/>
    </row>
    <row r="15" spans="1:7" ht="30" x14ac:dyDescent="0.25">
      <c r="A15" s="3">
        <v>14</v>
      </c>
      <c r="B15" s="26" t="s">
        <v>50</v>
      </c>
      <c r="C15" s="26"/>
      <c r="D15" s="27"/>
      <c r="E15" s="22"/>
      <c r="F15" s="22"/>
      <c r="G15"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view="pageBreakPreview" topLeftCell="A64" zoomScale="70" zoomScaleNormal="100" zoomScaleSheetLayoutView="70" workbookViewId="0">
      <selection activeCell="C17" sqref="C17"/>
    </sheetView>
  </sheetViews>
  <sheetFormatPr defaultColWidth="8.85546875" defaultRowHeight="15" x14ac:dyDescent="0.25"/>
  <cols>
    <col min="1" max="1" width="7.7109375" style="44" customWidth="1"/>
    <col min="2" max="2" width="57.7109375" style="50" customWidth="1"/>
    <col min="3" max="10" width="15.42578125" style="44" customWidth="1"/>
    <col min="11" max="11" width="15.42578125" style="47" customWidth="1"/>
    <col min="12" max="16384" width="8.85546875" style="15"/>
  </cols>
  <sheetData>
    <row r="1" spans="1:11" ht="14.45" customHeight="1" x14ac:dyDescent="0.25">
      <c r="B1" s="98" t="s">
        <v>246</v>
      </c>
      <c r="C1" s="100" t="s">
        <v>230</v>
      </c>
      <c r="D1" s="100"/>
      <c r="E1" s="100"/>
      <c r="F1" s="45"/>
      <c r="G1" s="46" t="s">
        <v>230</v>
      </c>
      <c r="H1" s="46"/>
    </row>
    <row r="2" spans="1:11" ht="25.15" customHeight="1" x14ac:dyDescent="0.25">
      <c r="B2" s="99"/>
      <c r="C2" s="100"/>
      <c r="D2" s="100"/>
      <c r="E2" s="100"/>
      <c r="F2" s="45"/>
      <c r="G2" s="101" t="s">
        <v>232</v>
      </c>
      <c r="H2" s="102"/>
      <c r="I2" s="102"/>
      <c r="J2" s="102"/>
      <c r="K2" s="102"/>
    </row>
    <row r="3" spans="1:11" ht="18.75" x14ac:dyDescent="0.25">
      <c r="B3" s="99"/>
      <c r="C3" s="100"/>
      <c r="D3" s="100"/>
      <c r="E3" s="100"/>
      <c r="F3" s="45"/>
      <c r="G3" s="102"/>
      <c r="H3" s="102"/>
      <c r="I3" s="102"/>
      <c r="J3" s="102"/>
      <c r="K3" s="102"/>
    </row>
    <row r="4" spans="1:11" ht="18.75" x14ac:dyDescent="0.25">
      <c r="B4" s="99"/>
      <c r="C4" s="100"/>
      <c r="D4" s="100"/>
      <c r="E4" s="100"/>
      <c r="F4" s="45"/>
      <c r="G4" s="102"/>
      <c r="H4" s="102"/>
      <c r="I4" s="102"/>
      <c r="J4" s="102"/>
      <c r="K4" s="102"/>
    </row>
    <row r="5" spans="1:11" ht="18.75" x14ac:dyDescent="0.25">
      <c r="B5" s="99"/>
      <c r="C5" s="100"/>
      <c r="D5" s="100"/>
      <c r="E5" s="100"/>
      <c r="F5" s="45"/>
      <c r="G5" s="102"/>
      <c r="H5" s="102"/>
      <c r="I5" s="102"/>
      <c r="J5" s="102"/>
      <c r="K5" s="102"/>
    </row>
    <row r="6" spans="1:11" ht="18.75" x14ac:dyDescent="0.25">
      <c r="B6" s="99"/>
      <c r="C6" s="100"/>
      <c r="D6" s="100"/>
      <c r="E6" s="100"/>
      <c r="F6" s="45"/>
      <c r="G6" s="102"/>
      <c r="H6" s="102"/>
      <c r="I6" s="102"/>
      <c r="J6" s="102"/>
      <c r="K6" s="102"/>
    </row>
    <row r="7" spans="1:11" ht="18.75" x14ac:dyDescent="0.25">
      <c r="B7" s="99"/>
      <c r="C7" s="100"/>
      <c r="D7" s="100"/>
      <c r="E7" s="100"/>
      <c r="F7" s="45"/>
      <c r="G7" s="102"/>
      <c r="H7" s="102"/>
      <c r="I7" s="102"/>
      <c r="J7" s="102"/>
      <c r="K7" s="102"/>
    </row>
    <row r="8" spans="1:11" ht="18.75" x14ac:dyDescent="0.25">
      <c r="C8" s="103" t="s">
        <v>215</v>
      </c>
      <c r="D8" s="104"/>
      <c r="E8" s="104"/>
      <c r="F8" s="104"/>
      <c r="G8" s="104"/>
      <c r="H8" s="104"/>
    </row>
    <row r="10" spans="1:11" s="51" customFormat="1" ht="55.15" customHeight="1" x14ac:dyDescent="0.25">
      <c r="A10" s="36" t="s">
        <v>24</v>
      </c>
      <c r="B10" s="36" t="s">
        <v>1</v>
      </c>
      <c r="C10" s="36" t="s">
        <v>211</v>
      </c>
      <c r="D10" s="36" t="s">
        <v>94</v>
      </c>
      <c r="E10" s="36" t="s">
        <v>71</v>
      </c>
      <c r="F10" s="36" t="s">
        <v>96</v>
      </c>
      <c r="G10" s="36" t="s">
        <v>27</v>
      </c>
      <c r="H10" s="36" t="s">
        <v>97</v>
      </c>
      <c r="I10" s="36" t="s">
        <v>105</v>
      </c>
      <c r="J10" s="36" t="s">
        <v>97</v>
      </c>
      <c r="K10" s="36" t="s">
        <v>26</v>
      </c>
    </row>
    <row r="11" spans="1:11" ht="27" customHeight="1" x14ac:dyDescent="0.25">
      <c r="A11" s="37">
        <v>1</v>
      </c>
      <c r="B11" s="52" t="s">
        <v>2</v>
      </c>
      <c r="C11" s="37">
        <v>1</v>
      </c>
      <c r="D11" s="37" t="s">
        <v>101</v>
      </c>
      <c r="E11" s="37" t="s">
        <v>88</v>
      </c>
      <c r="F11" s="38">
        <v>3572</v>
      </c>
      <c r="G11" s="38">
        <f>C11*F11</f>
        <v>3572</v>
      </c>
      <c r="H11" s="38">
        <v>3572</v>
      </c>
      <c r="I11" s="38">
        <v>1.81</v>
      </c>
      <c r="J11" s="38">
        <f>MMULT(H11,I11)</f>
        <v>6465.3200000000006</v>
      </c>
      <c r="K11" s="37" t="s">
        <v>234</v>
      </c>
    </row>
    <row r="12" spans="1:11" ht="27" customHeight="1" x14ac:dyDescent="0.25">
      <c r="A12" s="37">
        <v>2</v>
      </c>
      <c r="B12" s="52" t="s">
        <v>3</v>
      </c>
      <c r="C12" s="37">
        <v>116.4</v>
      </c>
      <c r="D12" s="37" t="s">
        <v>108</v>
      </c>
      <c r="E12" s="37" t="s">
        <v>109</v>
      </c>
      <c r="F12" s="38">
        <v>63</v>
      </c>
      <c r="G12" s="38">
        <f>ROUND(C12*F12,0)</f>
        <v>7333</v>
      </c>
      <c r="H12" s="38">
        <f>G12</f>
        <v>7333</v>
      </c>
      <c r="I12" s="38">
        <v>1.81</v>
      </c>
      <c r="J12" s="38">
        <f>MMULT(H12,I12)</f>
        <v>13272.73</v>
      </c>
      <c r="K12" s="37" t="s">
        <v>239</v>
      </c>
    </row>
    <row r="13" spans="1:11" s="84" customFormat="1" ht="27" customHeight="1" x14ac:dyDescent="0.25">
      <c r="A13" s="80">
        <v>3</v>
      </c>
      <c r="B13" s="85" t="s">
        <v>5</v>
      </c>
      <c r="C13" s="80">
        <v>1</v>
      </c>
      <c r="D13" s="80" t="s">
        <v>101</v>
      </c>
      <c r="E13" s="80" t="s">
        <v>104</v>
      </c>
      <c r="F13" s="82">
        <v>9861</v>
      </c>
      <c r="G13" s="82">
        <v>9861</v>
      </c>
      <c r="H13" s="82">
        <v>9861</v>
      </c>
      <c r="I13" s="82">
        <v>1.1200000000000001</v>
      </c>
      <c r="J13" s="82">
        <f>MMULT(H13,I13)</f>
        <v>11044.320000000002</v>
      </c>
      <c r="K13" s="80" t="s">
        <v>235</v>
      </c>
    </row>
    <row r="14" spans="1:11" ht="27" customHeight="1" x14ac:dyDescent="0.25">
      <c r="A14" s="37">
        <v>4</v>
      </c>
      <c r="B14" s="52" t="s">
        <v>216</v>
      </c>
      <c r="C14" s="37">
        <v>2</v>
      </c>
      <c r="D14" s="37" t="s">
        <v>101</v>
      </c>
      <c r="E14" s="37" t="s">
        <v>175</v>
      </c>
      <c r="F14" s="38"/>
      <c r="G14" s="38">
        <f>J14/C14</f>
        <v>6005.5</v>
      </c>
      <c r="H14" s="38">
        <f>G14</f>
        <v>6005.5</v>
      </c>
      <c r="I14" s="38"/>
      <c r="J14" s="38">
        <v>12011</v>
      </c>
      <c r="K14" s="39"/>
    </row>
    <row r="15" spans="1:11" s="84" customFormat="1" ht="27" customHeight="1" x14ac:dyDescent="0.25">
      <c r="A15" s="80">
        <v>5</v>
      </c>
      <c r="B15" s="85" t="s">
        <v>99</v>
      </c>
      <c r="C15" s="80">
        <v>12</v>
      </c>
      <c r="D15" s="80" t="s">
        <v>98</v>
      </c>
      <c r="E15" s="80" t="s">
        <v>173</v>
      </c>
      <c r="F15" s="82">
        <v>2486</v>
      </c>
      <c r="G15" s="82">
        <f>C15*F15</f>
        <v>29832</v>
      </c>
      <c r="H15" s="82">
        <v>29832</v>
      </c>
      <c r="I15" s="82">
        <v>1.29</v>
      </c>
      <c r="J15" s="82">
        <f>MMULT(H15,I15)</f>
        <v>38483.279999999999</v>
      </c>
      <c r="K15" s="83"/>
    </row>
    <row r="16" spans="1:11" s="84" customFormat="1" ht="27" customHeight="1" x14ac:dyDescent="0.25">
      <c r="A16" s="80">
        <v>6</v>
      </c>
      <c r="B16" s="85" t="s">
        <v>100</v>
      </c>
      <c r="C16" s="80">
        <v>64</v>
      </c>
      <c r="D16" s="80" t="s">
        <v>108</v>
      </c>
      <c r="E16" s="80" t="s">
        <v>242</v>
      </c>
      <c r="F16" s="82">
        <v>63</v>
      </c>
      <c r="G16" s="82">
        <v>4032</v>
      </c>
      <c r="H16" s="82">
        <v>4032</v>
      </c>
      <c r="I16" s="82">
        <v>1.1200000000000001</v>
      </c>
      <c r="J16" s="82">
        <f>MMULT(H16,I16)</f>
        <v>4515.84</v>
      </c>
      <c r="K16" s="80" t="s">
        <v>150</v>
      </c>
    </row>
    <row r="17" spans="1:11" s="84" customFormat="1" ht="27" customHeight="1" x14ac:dyDescent="0.25">
      <c r="A17" s="80">
        <v>7</v>
      </c>
      <c r="B17" s="85" t="s">
        <v>217</v>
      </c>
      <c r="C17" s="80">
        <v>3</v>
      </c>
      <c r="D17" s="80" t="s">
        <v>101</v>
      </c>
      <c r="E17" s="80" t="s">
        <v>103</v>
      </c>
      <c r="F17" s="82">
        <v>6811</v>
      </c>
      <c r="G17" s="82">
        <v>6811</v>
      </c>
      <c r="H17" s="82">
        <v>20433</v>
      </c>
      <c r="I17" s="82">
        <v>1.1200000000000001</v>
      </c>
      <c r="J17" s="82">
        <f>MMULT(H17,I17)</f>
        <v>22884.960000000003</v>
      </c>
      <c r="K17" s="80" t="s">
        <v>236</v>
      </c>
    </row>
    <row r="18" spans="1:11" s="89" customFormat="1" ht="27" customHeight="1" x14ac:dyDescent="0.25">
      <c r="A18" s="86">
        <v>8</v>
      </c>
      <c r="B18" s="87" t="s">
        <v>243</v>
      </c>
      <c r="C18" s="86">
        <f>1000*3</f>
        <v>3000</v>
      </c>
      <c r="D18" s="86" t="s">
        <v>95</v>
      </c>
      <c r="E18" s="86" t="s">
        <v>93</v>
      </c>
      <c r="F18" s="88">
        <v>15</v>
      </c>
      <c r="G18" s="88">
        <f>C18*F18</f>
        <v>45000</v>
      </c>
      <c r="H18" s="88">
        <f>G18</f>
        <v>45000</v>
      </c>
      <c r="I18" s="88">
        <v>1.2</v>
      </c>
      <c r="J18" s="88">
        <f>H18*I18</f>
        <v>54000</v>
      </c>
      <c r="K18" s="88" t="s">
        <v>237</v>
      </c>
    </row>
    <row r="19" spans="1:11" s="89" customFormat="1" ht="27" customHeight="1" x14ac:dyDescent="0.25">
      <c r="A19" s="86">
        <v>9</v>
      </c>
      <c r="B19" s="87" t="s">
        <v>244</v>
      </c>
      <c r="C19" s="86">
        <f>560*3</f>
        <v>1680</v>
      </c>
      <c r="D19" s="86" t="s">
        <v>95</v>
      </c>
      <c r="E19" s="86" t="s">
        <v>93</v>
      </c>
      <c r="F19" s="88">
        <v>15</v>
      </c>
      <c r="G19" s="88">
        <f>C19*F19</f>
        <v>25200</v>
      </c>
      <c r="H19" s="88">
        <f>G19</f>
        <v>25200</v>
      </c>
      <c r="I19" s="88">
        <v>1.2</v>
      </c>
      <c r="J19" s="88">
        <f>H19*I19</f>
        <v>30240</v>
      </c>
      <c r="K19" s="88" t="s">
        <v>237</v>
      </c>
    </row>
    <row r="20" spans="1:11" ht="27" customHeight="1" x14ac:dyDescent="0.25">
      <c r="A20" s="37">
        <v>10</v>
      </c>
      <c r="B20" s="52" t="s">
        <v>218</v>
      </c>
      <c r="C20" s="37">
        <v>1</v>
      </c>
      <c r="D20" s="37" t="s">
        <v>101</v>
      </c>
      <c r="E20" s="37" t="s">
        <v>102</v>
      </c>
      <c r="F20" s="38">
        <v>655</v>
      </c>
      <c r="G20" s="38">
        <v>655</v>
      </c>
      <c r="H20" s="38">
        <v>655</v>
      </c>
      <c r="I20" s="38">
        <v>1.1200000000000001</v>
      </c>
      <c r="J20" s="38">
        <f>H20*I20</f>
        <v>733.6</v>
      </c>
      <c r="K20" s="38" t="s">
        <v>238</v>
      </c>
    </row>
    <row r="21" spans="1:11" ht="27" customHeight="1" x14ac:dyDescent="0.25">
      <c r="A21" s="37">
        <v>11</v>
      </c>
      <c r="B21" s="52" t="s">
        <v>212</v>
      </c>
      <c r="C21" s="60">
        <v>16444</v>
      </c>
      <c r="D21" s="37" t="s">
        <v>108</v>
      </c>
      <c r="E21" s="37" t="s">
        <v>30</v>
      </c>
      <c r="F21" s="38">
        <v>2.4300000000000002</v>
      </c>
      <c r="G21" s="38">
        <f>C21*F21</f>
        <v>39958.920000000006</v>
      </c>
      <c r="H21" s="38">
        <v>39958.92</v>
      </c>
      <c r="I21" s="38"/>
      <c r="J21" s="38">
        <v>39958.92</v>
      </c>
      <c r="K21" s="39"/>
    </row>
    <row r="22" spans="1:11" ht="27" customHeight="1" x14ac:dyDescent="0.25">
      <c r="A22" s="37">
        <v>12</v>
      </c>
      <c r="B22" s="52" t="s">
        <v>219</v>
      </c>
      <c r="C22" s="37">
        <v>510</v>
      </c>
      <c r="D22" s="37" t="s">
        <v>108</v>
      </c>
      <c r="E22" s="37" t="s">
        <v>209</v>
      </c>
      <c r="F22" s="38">
        <v>2.4300000000000002</v>
      </c>
      <c r="G22" s="38">
        <f>MMULT(C22,F22)</f>
        <v>1239.3000000000002</v>
      </c>
      <c r="H22" s="38">
        <v>1239.3</v>
      </c>
      <c r="I22" s="38"/>
      <c r="J22" s="38">
        <v>1239.3</v>
      </c>
      <c r="K22" s="39"/>
    </row>
    <row r="23" spans="1:11" ht="24" customHeight="1" x14ac:dyDescent="0.25">
      <c r="A23" s="37"/>
      <c r="B23" s="40" t="s">
        <v>106</v>
      </c>
      <c r="C23" s="37"/>
      <c r="D23" s="37"/>
      <c r="E23" s="37"/>
      <c r="F23" s="38"/>
      <c r="G23" s="38"/>
      <c r="H23" s="38"/>
      <c r="I23" s="38"/>
      <c r="J23" s="38"/>
      <c r="K23" s="39"/>
    </row>
    <row r="24" spans="1:11" ht="26.25" customHeight="1" x14ac:dyDescent="0.25">
      <c r="A24" s="37">
        <v>13</v>
      </c>
      <c r="B24" s="52" t="s">
        <v>110</v>
      </c>
      <c r="C24" s="37">
        <v>1</v>
      </c>
      <c r="D24" s="37" t="s">
        <v>111</v>
      </c>
      <c r="E24" s="37" t="s">
        <v>112</v>
      </c>
      <c r="F24" s="38">
        <v>5179</v>
      </c>
      <c r="G24" s="38">
        <v>5179</v>
      </c>
      <c r="H24" s="38">
        <v>5179</v>
      </c>
      <c r="I24" s="38">
        <v>1.08</v>
      </c>
      <c r="J24" s="38">
        <f t="shared" ref="J24:J30" si="0">MMULT(H24,I24)</f>
        <v>5593.3200000000006</v>
      </c>
      <c r="K24" s="39"/>
    </row>
    <row r="25" spans="1:11" ht="28.5" customHeight="1" x14ac:dyDescent="0.25">
      <c r="A25" s="37">
        <v>14</v>
      </c>
      <c r="B25" s="52" t="s">
        <v>113</v>
      </c>
      <c r="C25" s="37">
        <v>1</v>
      </c>
      <c r="D25" s="37" t="s">
        <v>111</v>
      </c>
      <c r="E25" s="37" t="s">
        <v>114</v>
      </c>
      <c r="F25" s="38">
        <v>1332</v>
      </c>
      <c r="G25" s="38">
        <v>1332</v>
      </c>
      <c r="H25" s="38">
        <v>1332</v>
      </c>
      <c r="I25" s="38">
        <v>1.08</v>
      </c>
      <c r="J25" s="38">
        <f t="shared" si="0"/>
        <v>1438.5600000000002</v>
      </c>
      <c r="K25" s="39"/>
    </row>
    <row r="26" spans="1:11" ht="30" customHeight="1" x14ac:dyDescent="0.25">
      <c r="A26" s="37">
        <v>15</v>
      </c>
      <c r="B26" s="52" t="s">
        <v>119</v>
      </c>
      <c r="C26" s="37">
        <v>1</v>
      </c>
      <c r="D26" s="37" t="s">
        <v>111</v>
      </c>
      <c r="E26" s="37" t="s">
        <v>115</v>
      </c>
      <c r="F26" s="38">
        <v>575</v>
      </c>
      <c r="G26" s="38">
        <v>575</v>
      </c>
      <c r="H26" s="38">
        <v>575</v>
      </c>
      <c r="I26" s="38">
        <v>1.08</v>
      </c>
      <c r="J26" s="38">
        <f t="shared" si="0"/>
        <v>621</v>
      </c>
      <c r="K26" s="39"/>
    </row>
    <row r="27" spans="1:11" ht="30" customHeight="1" x14ac:dyDescent="0.25">
      <c r="A27" s="37">
        <v>16</v>
      </c>
      <c r="B27" s="61" t="s">
        <v>176</v>
      </c>
      <c r="C27" s="37">
        <v>1</v>
      </c>
      <c r="D27" s="37" t="s">
        <v>111</v>
      </c>
      <c r="E27" s="37" t="s">
        <v>177</v>
      </c>
      <c r="F27" s="38">
        <v>1260</v>
      </c>
      <c r="G27" s="38">
        <v>1260</v>
      </c>
      <c r="H27" s="38">
        <v>1260</v>
      </c>
      <c r="I27" s="38">
        <v>1.08</v>
      </c>
      <c r="J27" s="38">
        <f t="shared" si="0"/>
        <v>1360.8000000000002</v>
      </c>
      <c r="K27" s="39"/>
    </row>
    <row r="28" spans="1:11" ht="36" customHeight="1" x14ac:dyDescent="0.25">
      <c r="A28" s="37">
        <v>17</v>
      </c>
      <c r="B28" s="52" t="s">
        <v>120</v>
      </c>
      <c r="C28" s="37">
        <v>1</v>
      </c>
      <c r="D28" s="37" t="s">
        <v>111</v>
      </c>
      <c r="E28" s="37" t="s">
        <v>116</v>
      </c>
      <c r="F28" s="38">
        <v>1368</v>
      </c>
      <c r="G28" s="38">
        <v>1368</v>
      </c>
      <c r="H28" s="38">
        <v>1368</v>
      </c>
      <c r="I28" s="38">
        <v>1.08</v>
      </c>
      <c r="J28" s="38">
        <f t="shared" si="0"/>
        <v>1477.44</v>
      </c>
      <c r="K28" s="39"/>
    </row>
    <row r="29" spans="1:11" ht="27" customHeight="1" x14ac:dyDescent="0.25">
      <c r="A29" s="37">
        <v>18</v>
      </c>
      <c r="B29" s="52" t="s">
        <v>121</v>
      </c>
      <c r="C29" s="37">
        <v>1</v>
      </c>
      <c r="D29" s="37" t="s">
        <v>111</v>
      </c>
      <c r="E29" s="37" t="s">
        <v>117</v>
      </c>
      <c r="F29" s="38">
        <v>2687</v>
      </c>
      <c r="G29" s="38">
        <v>2687</v>
      </c>
      <c r="H29" s="38">
        <v>2687</v>
      </c>
      <c r="I29" s="38">
        <v>1.08</v>
      </c>
      <c r="J29" s="38">
        <f t="shared" si="0"/>
        <v>2901.96</v>
      </c>
      <c r="K29" s="39"/>
    </row>
    <row r="30" spans="1:11" ht="30" customHeight="1" x14ac:dyDescent="0.25">
      <c r="A30" s="37">
        <v>19</v>
      </c>
      <c r="B30" s="52" t="s">
        <v>122</v>
      </c>
      <c r="C30" s="37">
        <v>1</v>
      </c>
      <c r="D30" s="37" t="s">
        <v>111</v>
      </c>
      <c r="E30" s="37" t="s">
        <v>118</v>
      </c>
      <c r="F30" s="38">
        <v>744</v>
      </c>
      <c r="G30" s="38">
        <v>744</v>
      </c>
      <c r="H30" s="38">
        <v>744</v>
      </c>
      <c r="I30" s="38">
        <v>1.08</v>
      </c>
      <c r="J30" s="38">
        <f t="shared" si="0"/>
        <v>803.5200000000001</v>
      </c>
      <c r="K30" s="39"/>
    </row>
    <row r="31" spans="1:11" ht="30" customHeight="1" x14ac:dyDescent="0.25">
      <c r="A31" s="37"/>
      <c r="B31" s="40" t="s">
        <v>123</v>
      </c>
      <c r="C31" s="37"/>
      <c r="D31" s="37"/>
      <c r="E31" s="37"/>
      <c r="F31" s="38"/>
      <c r="G31" s="38"/>
      <c r="H31" s="38"/>
      <c r="I31" s="38"/>
      <c r="J31" s="38"/>
      <c r="K31" s="39"/>
    </row>
    <row r="32" spans="1:11" ht="30" customHeight="1" x14ac:dyDescent="0.25">
      <c r="A32" s="37">
        <v>20</v>
      </c>
      <c r="B32" s="52" t="s">
        <v>124</v>
      </c>
      <c r="C32" s="37">
        <v>1</v>
      </c>
      <c r="D32" s="37" t="s">
        <v>101</v>
      </c>
      <c r="E32" s="37" t="s">
        <v>126</v>
      </c>
      <c r="F32" s="38">
        <v>577</v>
      </c>
      <c r="G32" s="38">
        <v>577</v>
      </c>
      <c r="H32" s="38">
        <v>577</v>
      </c>
      <c r="I32" s="38">
        <v>1.2</v>
      </c>
      <c r="J32" s="38">
        <f t="shared" ref="J32:J42" si="1">MMULT(H32,I32)</f>
        <v>692.4</v>
      </c>
      <c r="K32" s="39"/>
    </row>
    <row r="33" spans="1:11" ht="30" customHeight="1" x14ac:dyDescent="0.25">
      <c r="A33" s="37">
        <v>21</v>
      </c>
      <c r="B33" s="52" t="s">
        <v>125</v>
      </c>
      <c r="C33" s="37">
        <v>1</v>
      </c>
      <c r="D33" s="37" t="s">
        <v>101</v>
      </c>
      <c r="E33" s="37" t="s">
        <v>127</v>
      </c>
      <c r="F33" s="38">
        <v>177</v>
      </c>
      <c r="G33" s="38">
        <v>177</v>
      </c>
      <c r="H33" s="38">
        <v>177</v>
      </c>
      <c r="I33" s="38">
        <v>1.2</v>
      </c>
      <c r="J33" s="38">
        <f t="shared" si="1"/>
        <v>212.4</v>
      </c>
      <c r="K33" s="39"/>
    </row>
    <row r="34" spans="1:11" ht="30" customHeight="1" x14ac:dyDescent="0.25">
      <c r="A34" s="37">
        <v>22</v>
      </c>
      <c r="B34" s="52" t="s">
        <v>128</v>
      </c>
      <c r="C34" s="37">
        <v>1</v>
      </c>
      <c r="D34" s="37" t="s">
        <v>101</v>
      </c>
      <c r="E34" s="37" t="s">
        <v>139</v>
      </c>
      <c r="F34" s="38">
        <v>2289</v>
      </c>
      <c r="G34" s="38">
        <v>2289</v>
      </c>
      <c r="H34" s="38">
        <v>2289</v>
      </c>
      <c r="I34" s="38">
        <v>1.08</v>
      </c>
      <c r="J34" s="38">
        <f t="shared" si="1"/>
        <v>2472.1200000000003</v>
      </c>
      <c r="K34" s="39"/>
    </row>
    <row r="35" spans="1:11" ht="30" customHeight="1" x14ac:dyDescent="0.25">
      <c r="A35" s="37">
        <v>23</v>
      </c>
      <c r="B35" s="52" t="s">
        <v>129</v>
      </c>
      <c r="C35" s="37">
        <v>1</v>
      </c>
      <c r="D35" s="37" t="s">
        <v>101</v>
      </c>
      <c r="E35" s="37" t="s">
        <v>140</v>
      </c>
      <c r="F35" s="38">
        <v>542</v>
      </c>
      <c r="G35" s="38">
        <v>542</v>
      </c>
      <c r="H35" s="38">
        <v>542</v>
      </c>
      <c r="I35" s="38">
        <v>1.08</v>
      </c>
      <c r="J35" s="38">
        <f t="shared" si="1"/>
        <v>585.36</v>
      </c>
      <c r="K35" s="39"/>
    </row>
    <row r="36" spans="1:11" ht="30" customHeight="1" x14ac:dyDescent="0.25">
      <c r="A36" s="37">
        <v>24</v>
      </c>
      <c r="B36" s="52" t="s">
        <v>130</v>
      </c>
      <c r="C36" s="37">
        <v>1</v>
      </c>
      <c r="D36" s="37" t="s">
        <v>101</v>
      </c>
      <c r="E36" s="37" t="s">
        <v>141</v>
      </c>
      <c r="F36" s="38">
        <v>189</v>
      </c>
      <c r="G36" s="38">
        <v>189</v>
      </c>
      <c r="H36" s="38">
        <v>189</v>
      </c>
      <c r="I36" s="38">
        <v>1.08</v>
      </c>
      <c r="J36" s="38">
        <f t="shared" si="1"/>
        <v>204.12</v>
      </c>
      <c r="K36" s="39"/>
    </row>
    <row r="37" spans="1:11" ht="30" customHeight="1" x14ac:dyDescent="0.25">
      <c r="A37" s="37">
        <v>25</v>
      </c>
      <c r="B37" s="52" t="s">
        <v>220</v>
      </c>
      <c r="C37" s="37">
        <v>2</v>
      </c>
      <c r="D37" s="37" t="s">
        <v>132</v>
      </c>
      <c r="E37" s="37" t="s">
        <v>142</v>
      </c>
      <c r="F37" s="38">
        <v>641</v>
      </c>
      <c r="G37" s="38">
        <v>1282</v>
      </c>
      <c r="H37" s="38">
        <v>1282</v>
      </c>
      <c r="I37" s="38">
        <v>1.08</v>
      </c>
      <c r="J37" s="38">
        <f t="shared" si="1"/>
        <v>1384.5600000000002</v>
      </c>
      <c r="K37" s="39"/>
    </row>
    <row r="38" spans="1:11" ht="30" customHeight="1" x14ac:dyDescent="0.25">
      <c r="A38" s="37">
        <v>26</v>
      </c>
      <c r="B38" s="52" t="s">
        <v>131</v>
      </c>
      <c r="C38" s="37">
        <v>30</v>
      </c>
      <c r="D38" s="37" t="s">
        <v>132</v>
      </c>
      <c r="E38" s="37" t="s">
        <v>143</v>
      </c>
      <c r="F38" s="38">
        <v>137</v>
      </c>
      <c r="G38" s="38">
        <f>C38*F38</f>
        <v>4110</v>
      </c>
      <c r="H38" s="38">
        <v>4110</v>
      </c>
      <c r="I38" s="38">
        <v>1.08</v>
      </c>
      <c r="J38" s="38">
        <f t="shared" si="1"/>
        <v>4438.8</v>
      </c>
      <c r="K38" s="39"/>
    </row>
    <row r="39" spans="1:11" ht="30" customHeight="1" x14ac:dyDescent="0.25">
      <c r="A39" s="37">
        <v>27</v>
      </c>
      <c r="B39" s="52" t="s">
        <v>133</v>
      </c>
      <c r="C39" s="37">
        <v>1</v>
      </c>
      <c r="D39" s="37" t="s">
        <v>101</v>
      </c>
      <c r="E39" s="37" t="s">
        <v>144</v>
      </c>
      <c r="F39" s="38">
        <v>265</v>
      </c>
      <c r="G39" s="38">
        <v>265</v>
      </c>
      <c r="H39" s="38">
        <v>265</v>
      </c>
      <c r="I39" s="38">
        <v>1.08</v>
      </c>
      <c r="J39" s="38">
        <f t="shared" si="1"/>
        <v>286.20000000000005</v>
      </c>
      <c r="K39" s="39"/>
    </row>
    <row r="40" spans="1:11" ht="30" customHeight="1" x14ac:dyDescent="0.25">
      <c r="A40" s="37">
        <v>28</v>
      </c>
      <c r="B40" s="52" t="s">
        <v>134</v>
      </c>
      <c r="C40" s="37">
        <v>1</v>
      </c>
      <c r="D40" s="37" t="s">
        <v>138</v>
      </c>
      <c r="E40" s="37" t="s">
        <v>145</v>
      </c>
      <c r="F40" s="38">
        <v>116</v>
      </c>
      <c r="G40" s="38">
        <v>116</v>
      </c>
      <c r="H40" s="38">
        <v>116</v>
      </c>
      <c r="I40" s="38">
        <v>1.08</v>
      </c>
      <c r="J40" s="38">
        <f t="shared" si="1"/>
        <v>125.28</v>
      </c>
      <c r="K40" s="39"/>
    </row>
    <row r="41" spans="1:11" ht="30" customHeight="1" x14ac:dyDescent="0.25">
      <c r="A41" s="37">
        <v>29</v>
      </c>
      <c r="B41" s="52" t="s">
        <v>135</v>
      </c>
      <c r="C41" s="37">
        <v>760</v>
      </c>
      <c r="D41" s="37" t="s">
        <v>137</v>
      </c>
      <c r="E41" s="37" t="s">
        <v>146</v>
      </c>
      <c r="F41" s="38">
        <v>1.3</v>
      </c>
      <c r="G41" s="38">
        <f>MMULT(C41,F41)</f>
        <v>988</v>
      </c>
      <c r="H41" s="38">
        <v>988</v>
      </c>
      <c r="I41" s="38">
        <v>1.08</v>
      </c>
      <c r="J41" s="38">
        <f t="shared" si="1"/>
        <v>1067.04</v>
      </c>
      <c r="K41" s="39"/>
    </row>
    <row r="42" spans="1:11" ht="30" customHeight="1" x14ac:dyDescent="0.25">
      <c r="A42" s="37">
        <v>30</v>
      </c>
      <c r="B42" s="52" t="s">
        <v>136</v>
      </c>
      <c r="C42" s="37">
        <v>760</v>
      </c>
      <c r="D42" s="37" t="s">
        <v>137</v>
      </c>
      <c r="E42" s="37" t="s">
        <v>147</v>
      </c>
      <c r="F42" s="38">
        <v>5.5</v>
      </c>
      <c r="G42" s="38">
        <f>MMULT(C42,F42)</f>
        <v>4180</v>
      </c>
      <c r="H42" s="38">
        <v>4180</v>
      </c>
      <c r="I42" s="38">
        <v>1.08</v>
      </c>
      <c r="J42" s="38">
        <f t="shared" si="1"/>
        <v>4514.4000000000005</v>
      </c>
      <c r="K42" s="39"/>
    </row>
    <row r="43" spans="1:11" ht="30" customHeight="1" x14ac:dyDescent="0.25">
      <c r="A43" s="37">
        <v>31</v>
      </c>
      <c r="B43" s="52" t="s">
        <v>84</v>
      </c>
      <c r="C43" s="37">
        <v>760</v>
      </c>
      <c r="D43" s="37" t="s">
        <v>137</v>
      </c>
      <c r="E43" s="37" t="s">
        <v>241</v>
      </c>
      <c r="F43" s="38">
        <v>11</v>
      </c>
      <c r="G43" s="38">
        <f>MMULT(C43,F43)</f>
        <v>8360</v>
      </c>
      <c r="H43" s="38">
        <v>8360</v>
      </c>
      <c r="I43" s="38">
        <v>1.2</v>
      </c>
      <c r="J43" s="38">
        <f>MMULT(H43,I43)</f>
        <v>10032</v>
      </c>
      <c r="K43" s="39"/>
    </row>
    <row r="44" spans="1:11" ht="36" customHeight="1" x14ac:dyDescent="0.25">
      <c r="A44" s="37"/>
      <c r="B44" s="40" t="s">
        <v>107</v>
      </c>
      <c r="C44" s="37"/>
      <c r="D44" s="37"/>
      <c r="E44" s="37"/>
      <c r="F44" s="38"/>
      <c r="G44" s="38"/>
      <c r="H44" s="38"/>
      <c r="I44" s="38"/>
      <c r="J44" s="38"/>
      <c r="K44" s="39"/>
    </row>
    <row r="45" spans="1:11" ht="36" customHeight="1" x14ac:dyDescent="0.25">
      <c r="A45" s="37">
        <v>32</v>
      </c>
      <c r="B45" s="52" t="s">
        <v>149</v>
      </c>
      <c r="C45" s="37">
        <v>13</v>
      </c>
      <c r="D45" s="37" t="s">
        <v>150</v>
      </c>
      <c r="E45" s="37" t="s">
        <v>151</v>
      </c>
      <c r="F45" s="38">
        <v>180</v>
      </c>
      <c r="G45" s="38">
        <f>C45*F45</f>
        <v>2340</v>
      </c>
      <c r="H45" s="38">
        <f>G45</f>
        <v>2340</v>
      </c>
      <c r="I45" s="38">
        <v>1.08</v>
      </c>
      <c r="J45" s="38">
        <f>H45*I45</f>
        <v>2527.2000000000003</v>
      </c>
      <c r="K45" s="39"/>
    </row>
    <row r="46" spans="1:11" ht="36" customHeight="1" x14ac:dyDescent="0.25">
      <c r="A46" s="37">
        <v>33</v>
      </c>
      <c r="B46" s="52" t="s">
        <v>152</v>
      </c>
      <c r="C46" s="37">
        <v>1</v>
      </c>
      <c r="D46" s="37" t="s">
        <v>150</v>
      </c>
      <c r="E46" s="37" t="s">
        <v>153</v>
      </c>
      <c r="F46" s="38">
        <v>1356</v>
      </c>
      <c r="G46" s="38">
        <v>1356</v>
      </c>
      <c r="H46" s="38">
        <v>1356</v>
      </c>
      <c r="I46" s="38">
        <v>1.08</v>
      </c>
      <c r="J46" s="38">
        <f>MMULT(H46,I46)</f>
        <v>1464.48</v>
      </c>
      <c r="K46" s="39"/>
    </row>
    <row r="47" spans="1:11" ht="36" customHeight="1" x14ac:dyDescent="0.25">
      <c r="A47" s="37">
        <v>34</v>
      </c>
      <c r="B47" s="52" t="s">
        <v>154</v>
      </c>
      <c r="C47" s="37">
        <v>1</v>
      </c>
      <c r="D47" s="37" t="s">
        <v>150</v>
      </c>
      <c r="E47" s="37" t="s">
        <v>159</v>
      </c>
      <c r="F47" s="38">
        <v>1571</v>
      </c>
      <c r="G47" s="38">
        <v>1571</v>
      </c>
      <c r="H47" s="38">
        <v>1571</v>
      </c>
      <c r="I47" s="38">
        <v>1.08</v>
      </c>
      <c r="J47" s="38">
        <f>MMULT(H47,I47)</f>
        <v>1696.68</v>
      </c>
      <c r="K47" s="39"/>
    </row>
    <row r="48" spans="1:11" ht="36" customHeight="1" x14ac:dyDescent="0.25">
      <c r="A48" s="37">
        <v>35</v>
      </c>
      <c r="B48" s="52" t="s">
        <v>155</v>
      </c>
      <c r="C48" s="37">
        <v>1</v>
      </c>
      <c r="D48" s="37" t="s">
        <v>150</v>
      </c>
      <c r="E48" s="37" t="s">
        <v>160</v>
      </c>
      <c r="F48" s="38">
        <v>2418</v>
      </c>
      <c r="G48" s="38">
        <v>2418</v>
      </c>
      <c r="H48" s="38">
        <v>2418</v>
      </c>
      <c r="I48" s="38">
        <v>1.08</v>
      </c>
      <c r="J48" s="38">
        <f>MMULT(H48,I48)</f>
        <v>2611.44</v>
      </c>
      <c r="K48" s="39"/>
    </row>
    <row r="49" spans="1:11" ht="36" customHeight="1" x14ac:dyDescent="0.25">
      <c r="A49" s="37">
        <v>36</v>
      </c>
      <c r="B49" s="52" t="s">
        <v>156</v>
      </c>
      <c r="C49" s="37">
        <v>2</v>
      </c>
      <c r="D49" s="37" t="s">
        <v>150</v>
      </c>
      <c r="E49" s="37" t="s">
        <v>161</v>
      </c>
      <c r="F49" s="38">
        <v>180</v>
      </c>
      <c r="G49" s="38">
        <f>C49*F49</f>
        <v>360</v>
      </c>
      <c r="H49" s="38">
        <v>360</v>
      </c>
      <c r="I49" s="38">
        <v>1.08</v>
      </c>
      <c r="J49" s="38">
        <f>MMULT(H49,I49)</f>
        <v>388.8</v>
      </c>
      <c r="K49" s="39"/>
    </row>
    <row r="50" spans="1:11" ht="36" customHeight="1" x14ac:dyDescent="0.25">
      <c r="A50" s="37">
        <v>37</v>
      </c>
      <c r="B50" s="62" t="s">
        <v>157</v>
      </c>
      <c r="C50" s="37">
        <v>1</v>
      </c>
      <c r="D50" s="37" t="s">
        <v>150</v>
      </c>
      <c r="E50" s="37" t="s">
        <v>158</v>
      </c>
      <c r="F50" s="38">
        <v>366</v>
      </c>
      <c r="G50" s="38">
        <v>366</v>
      </c>
      <c r="H50" s="38">
        <v>366</v>
      </c>
      <c r="I50" s="38">
        <v>1.08</v>
      </c>
      <c r="J50" s="38">
        <f>MMULT(H50,I50)</f>
        <v>395.28000000000003</v>
      </c>
      <c r="K50" s="39"/>
    </row>
    <row r="51" spans="1:11" ht="33" customHeight="1" x14ac:dyDescent="0.25">
      <c r="A51" s="37"/>
      <c r="B51" s="40" t="s">
        <v>148</v>
      </c>
      <c r="C51" s="37"/>
      <c r="D51" s="37"/>
      <c r="E51" s="37"/>
      <c r="F51" s="38"/>
      <c r="G51" s="38"/>
      <c r="H51" s="38"/>
      <c r="I51" s="38"/>
      <c r="J51" s="38"/>
      <c r="K51" s="39"/>
    </row>
    <row r="52" spans="1:11" ht="33" customHeight="1" x14ac:dyDescent="0.25">
      <c r="A52" s="37">
        <v>38</v>
      </c>
      <c r="B52" s="52" t="s">
        <v>166</v>
      </c>
      <c r="C52" s="37">
        <v>1</v>
      </c>
      <c r="D52" s="37" t="s">
        <v>231</v>
      </c>
      <c r="E52" s="37" t="s">
        <v>167</v>
      </c>
      <c r="F52" s="38">
        <v>302</v>
      </c>
      <c r="G52" s="38">
        <v>302</v>
      </c>
      <c r="H52" s="38">
        <v>302</v>
      </c>
      <c r="I52" s="38">
        <v>1.08</v>
      </c>
      <c r="J52" s="38">
        <f>MMULT(G52,I52)</f>
        <v>326.16000000000003</v>
      </c>
      <c r="K52" s="39"/>
    </row>
    <row r="53" spans="1:11" ht="33" customHeight="1" x14ac:dyDescent="0.25">
      <c r="A53" s="37"/>
      <c r="B53" s="40" t="s">
        <v>210</v>
      </c>
      <c r="C53" s="37"/>
      <c r="D53" s="37"/>
      <c r="E53" s="37"/>
      <c r="F53" s="38"/>
      <c r="G53" s="38"/>
      <c r="H53" s="38"/>
      <c r="I53" s="38"/>
      <c r="J53" s="38"/>
      <c r="K53" s="39"/>
    </row>
    <row r="54" spans="1:11" s="84" customFormat="1" ht="33" customHeight="1" x14ac:dyDescent="0.25">
      <c r="A54" s="80">
        <v>39</v>
      </c>
      <c r="B54" s="85" t="s">
        <v>187</v>
      </c>
      <c r="C54" s="80">
        <v>0.36</v>
      </c>
      <c r="D54" s="80" t="s">
        <v>182</v>
      </c>
      <c r="E54" s="80" t="s">
        <v>193</v>
      </c>
      <c r="F54" s="82">
        <v>6662</v>
      </c>
      <c r="G54" s="82">
        <f>C54*F54</f>
        <v>2398.3199999999997</v>
      </c>
      <c r="H54" s="82">
        <f>G54</f>
        <v>2398.3199999999997</v>
      </c>
      <c r="I54" s="82">
        <v>1.34</v>
      </c>
      <c r="J54" s="82">
        <f t="shared" ref="J54:J63" si="2">MMULT(H54,I54)</f>
        <v>3213.7487999999998</v>
      </c>
      <c r="K54" s="83"/>
    </row>
    <row r="55" spans="1:11" s="84" customFormat="1" ht="33" customHeight="1" x14ac:dyDescent="0.25">
      <c r="A55" s="80">
        <v>40</v>
      </c>
      <c r="B55" s="85" t="s">
        <v>185</v>
      </c>
      <c r="C55" s="80">
        <v>0.42</v>
      </c>
      <c r="D55" s="80" t="s">
        <v>182</v>
      </c>
      <c r="E55" s="80" t="s">
        <v>194</v>
      </c>
      <c r="F55" s="82">
        <v>3673</v>
      </c>
      <c r="G55" s="82">
        <f>MMULT(C55,F55)</f>
        <v>1542.6599999999999</v>
      </c>
      <c r="H55" s="82">
        <f>G55</f>
        <v>1542.6599999999999</v>
      </c>
      <c r="I55" s="82">
        <v>1.34</v>
      </c>
      <c r="J55" s="82">
        <f t="shared" si="2"/>
        <v>2067.1644000000001</v>
      </c>
      <c r="K55" s="83"/>
    </row>
    <row r="56" spans="1:11" s="84" customFormat="1" ht="33" customHeight="1" x14ac:dyDescent="0.25">
      <c r="A56" s="80">
        <v>41</v>
      </c>
      <c r="B56" s="85" t="s">
        <v>186</v>
      </c>
      <c r="C56" s="80">
        <v>0.82</v>
      </c>
      <c r="D56" s="80" t="s">
        <v>182</v>
      </c>
      <c r="E56" s="80" t="s">
        <v>195</v>
      </c>
      <c r="F56" s="82">
        <v>2518</v>
      </c>
      <c r="G56" s="82">
        <f>MMULT(C56,F56)</f>
        <v>2064.7599999999998</v>
      </c>
      <c r="H56" s="82">
        <f>G56</f>
        <v>2064.7599999999998</v>
      </c>
      <c r="I56" s="82">
        <v>1.34</v>
      </c>
      <c r="J56" s="82">
        <f>MMULT(H56,I56)</f>
        <v>2766.7783999999997</v>
      </c>
      <c r="K56" s="83"/>
    </row>
    <row r="57" spans="1:11" s="84" customFormat="1" ht="33" customHeight="1" x14ac:dyDescent="0.25">
      <c r="A57" s="80">
        <v>42</v>
      </c>
      <c r="B57" s="85" t="s">
        <v>188</v>
      </c>
      <c r="C57" s="80">
        <v>0.7</v>
      </c>
      <c r="D57" s="80" t="s">
        <v>182</v>
      </c>
      <c r="E57" s="80" t="s">
        <v>197</v>
      </c>
      <c r="F57" s="82">
        <v>5836</v>
      </c>
      <c r="G57" s="82">
        <f>MMULT(F57,C57)</f>
        <v>4085.2</v>
      </c>
      <c r="H57" s="82">
        <f>G57</f>
        <v>4085.2</v>
      </c>
      <c r="I57" s="82">
        <v>1.34</v>
      </c>
      <c r="J57" s="82">
        <f>MMULT(H57,I57)</f>
        <v>5474.1679999999997</v>
      </c>
      <c r="K57" s="80" t="s">
        <v>196</v>
      </c>
    </row>
    <row r="58" spans="1:11" ht="33" customHeight="1" x14ac:dyDescent="0.25">
      <c r="A58" s="37">
        <v>43</v>
      </c>
      <c r="B58" s="52" t="s">
        <v>189</v>
      </c>
      <c r="C58" s="37">
        <v>0.35</v>
      </c>
      <c r="D58" s="37" t="s">
        <v>182</v>
      </c>
      <c r="E58" s="37" t="s">
        <v>240</v>
      </c>
      <c r="F58" s="38">
        <v>499</v>
      </c>
      <c r="G58" s="38">
        <f t="shared" ref="G58:G62" si="3">MMULT(F58,C58)</f>
        <v>174.64999999999998</v>
      </c>
      <c r="H58" s="38">
        <v>174.65</v>
      </c>
      <c r="I58" s="38">
        <v>1.34</v>
      </c>
      <c r="J58" s="38">
        <f t="shared" si="2"/>
        <v>234.03100000000003</v>
      </c>
      <c r="K58" s="39"/>
    </row>
    <row r="59" spans="1:11" ht="33" customHeight="1" x14ac:dyDescent="0.25">
      <c r="A59" s="37">
        <v>44</v>
      </c>
      <c r="B59" s="52" t="s">
        <v>190</v>
      </c>
      <c r="C59" s="37">
        <v>0.3</v>
      </c>
      <c r="D59" s="37" t="s">
        <v>182</v>
      </c>
      <c r="E59" s="37" t="s">
        <v>198</v>
      </c>
      <c r="F59" s="38">
        <v>587</v>
      </c>
      <c r="G59" s="38">
        <f t="shared" si="3"/>
        <v>176.1</v>
      </c>
      <c r="H59" s="38">
        <v>176.1</v>
      </c>
      <c r="I59" s="38">
        <v>1.34</v>
      </c>
      <c r="J59" s="38">
        <f t="shared" si="2"/>
        <v>235.97400000000002</v>
      </c>
      <c r="K59" s="39"/>
    </row>
    <row r="60" spans="1:11" ht="33" customHeight="1" x14ac:dyDescent="0.25">
      <c r="A60" s="37">
        <v>45</v>
      </c>
      <c r="B60" s="52" t="s">
        <v>191</v>
      </c>
      <c r="C60" s="37">
        <v>0.31</v>
      </c>
      <c r="D60" s="37" t="s">
        <v>182</v>
      </c>
      <c r="E60" s="37" t="s">
        <v>199</v>
      </c>
      <c r="F60" s="38">
        <v>1072</v>
      </c>
      <c r="G60" s="38">
        <f t="shared" si="3"/>
        <v>332.32</v>
      </c>
      <c r="H60" s="38">
        <v>332.32</v>
      </c>
      <c r="I60" s="38">
        <v>1.34</v>
      </c>
      <c r="J60" s="38">
        <f t="shared" si="2"/>
        <v>445.30880000000002</v>
      </c>
      <c r="K60" s="39"/>
    </row>
    <row r="61" spans="1:11" s="84" customFormat="1" ht="33" customHeight="1" x14ac:dyDescent="0.25">
      <c r="A61" s="80">
        <v>46</v>
      </c>
      <c r="B61" s="85" t="s">
        <v>192</v>
      </c>
      <c r="C61" s="80">
        <v>4.9499000000000001E-2</v>
      </c>
      <c r="D61" s="80" t="s">
        <v>182</v>
      </c>
      <c r="E61" s="80" t="s">
        <v>200</v>
      </c>
      <c r="F61" s="82">
        <v>1905</v>
      </c>
      <c r="G61" s="82">
        <f>MMULT(F61,C61)</f>
        <v>94.295595000000006</v>
      </c>
      <c r="H61" s="82">
        <f>G61</f>
        <v>94.295595000000006</v>
      </c>
      <c r="I61" s="82">
        <v>1.34</v>
      </c>
      <c r="J61" s="82">
        <f>MMULT(H61,I61)</f>
        <v>126.35609730000002</v>
      </c>
      <c r="K61" s="83"/>
    </row>
    <row r="62" spans="1:11" ht="33" customHeight="1" x14ac:dyDescent="0.25">
      <c r="A62" s="37">
        <v>46</v>
      </c>
      <c r="B62" s="52" t="s">
        <v>192</v>
      </c>
      <c r="C62" s="37">
        <v>0.1</v>
      </c>
      <c r="D62" s="37" t="s">
        <v>182</v>
      </c>
      <c r="E62" s="37" t="s">
        <v>200</v>
      </c>
      <c r="F62" s="38">
        <v>1905</v>
      </c>
      <c r="G62" s="38">
        <f t="shared" si="3"/>
        <v>190.5</v>
      </c>
      <c r="H62" s="38">
        <v>285.75</v>
      </c>
      <c r="I62" s="38">
        <v>1.34</v>
      </c>
      <c r="J62" s="38">
        <f t="shared" ref="J62" si="4">MMULT(H62,I62)</f>
        <v>382.90500000000003</v>
      </c>
      <c r="K62" s="39"/>
    </row>
    <row r="63" spans="1:11" ht="33" customHeight="1" x14ac:dyDescent="0.25">
      <c r="A63" s="37">
        <v>47</v>
      </c>
      <c r="B63" s="52" t="s">
        <v>165</v>
      </c>
      <c r="C63" s="37">
        <v>3.94</v>
      </c>
      <c r="D63" s="37" t="s">
        <v>163</v>
      </c>
      <c r="E63" s="37" t="s">
        <v>164</v>
      </c>
      <c r="F63" s="38">
        <v>168</v>
      </c>
      <c r="G63" s="38">
        <f>MMULT(C63,F63)</f>
        <v>661.92</v>
      </c>
      <c r="H63" s="38">
        <v>661.92</v>
      </c>
      <c r="I63" s="38">
        <v>1.34</v>
      </c>
      <c r="J63" s="38">
        <f t="shared" si="2"/>
        <v>886.97280000000001</v>
      </c>
      <c r="K63" s="39"/>
    </row>
    <row r="64" spans="1:11" ht="33" customHeight="1" x14ac:dyDescent="0.25">
      <c r="A64" s="37"/>
      <c r="B64" s="40" t="s">
        <v>207</v>
      </c>
      <c r="C64" s="37"/>
      <c r="D64" s="37"/>
      <c r="E64" s="37"/>
      <c r="F64" s="38"/>
      <c r="G64" s="38"/>
      <c r="H64" s="38"/>
      <c r="I64" s="38"/>
      <c r="J64" s="38"/>
      <c r="K64" s="39"/>
    </row>
    <row r="65" spans="1:11" ht="33" customHeight="1" x14ac:dyDescent="0.25">
      <c r="A65" s="37">
        <v>48</v>
      </c>
      <c r="B65" s="63" t="s">
        <v>181</v>
      </c>
      <c r="C65" s="37">
        <v>0.2</v>
      </c>
      <c r="D65" s="37" t="s">
        <v>182</v>
      </c>
      <c r="E65" s="37" t="s">
        <v>183</v>
      </c>
      <c r="F65" s="38">
        <v>496</v>
      </c>
      <c r="G65" s="38">
        <f t="shared" ref="G65:G71" si="5">MMULT(F65,C65)</f>
        <v>99.2</v>
      </c>
      <c r="H65" s="38">
        <v>99.2</v>
      </c>
      <c r="I65" s="38"/>
      <c r="J65" s="38">
        <v>99.2</v>
      </c>
      <c r="K65" s="39"/>
    </row>
    <row r="66" spans="1:11" ht="33" customHeight="1" x14ac:dyDescent="0.25">
      <c r="A66" s="64">
        <v>49</v>
      </c>
      <c r="B66" s="63" t="s">
        <v>204</v>
      </c>
      <c r="C66" s="64">
        <v>0.79</v>
      </c>
      <c r="D66" s="37" t="s">
        <v>182</v>
      </c>
      <c r="E66" s="64" t="s">
        <v>201</v>
      </c>
      <c r="F66" s="38">
        <v>496</v>
      </c>
      <c r="G66" s="38">
        <f t="shared" si="5"/>
        <v>391.84000000000003</v>
      </c>
      <c r="H66" s="38">
        <v>391.84000000000003</v>
      </c>
      <c r="I66" s="38"/>
      <c r="J66" s="38">
        <v>391.84</v>
      </c>
      <c r="K66" s="39"/>
    </row>
    <row r="67" spans="1:11" ht="33" customHeight="1" x14ac:dyDescent="0.25">
      <c r="A67" s="37">
        <v>50</v>
      </c>
      <c r="B67" s="63" t="s">
        <v>203</v>
      </c>
      <c r="C67" s="64">
        <v>0.85</v>
      </c>
      <c r="D67" s="37" t="s">
        <v>182</v>
      </c>
      <c r="E67" s="64" t="s">
        <v>202</v>
      </c>
      <c r="F67" s="38">
        <v>1428</v>
      </c>
      <c r="G67" s="38">
        <f t="shared" si="5"/>
        <v>1213.8</v>
      </c>
      <c r="H67" s="38">
        <v>1213.8</v>
      </c>
      <c r="I67" s="38"/>
      <c r="J67" s="38">
        <v>1213.8</v>
      </c>
      <c r="K67" s="39"/>
    </row>
    <row r="68" spans="1:11" ht="33" customHeight="1" x14ac:dyDescent="0.25">
      <c r="A68" s="64">
        <v>51</v>
      </c>
      <c r="B68" s="62" t="s">
        <v>180</v>
      </c>
      <c r="C68" s="64">
        <v>2.17</v>
      </c>
      <c r="D68" s="37" t="s">
        <v>182</v>
      </c>
      <c r="E68" s="64" t="s">
        <v>205</v>
      </c>
      <c r="F68" s="38">
        <v>223</v>
      </c>
      <c r="G68" s="38">
        <f t="shared" si="5"/>
        <v>483.90999999999997</v>
      </c>
      <c r="H68" s="38">
        <v>483.90999999999997</v>
      </c>
      <c r="I68" s="38">
        <v>1.34</v>
      </c>
      <c r="J68" s="38">
        <f>MMULT(H68,I68)</f>
        <v>648.43939999999998</v>
      </c>
      <c r="K68" s="39"/>
    </row>
    <row r="69" spans="1:11" ht="33" customHeight="1" x14ac:dyDescent="0.25">
      <c r="A69" s="37">
        <v>52</v>
      </c>
      <c r="B69" s="61" t="s">
        <v>184</v>
      </c>
      <c r="C69" s="54">
        <v>0.31</v>
      </c>
      <c r="D69" s="37" t="s">
        <v>182</v>
      </c>
      <c r="E69" s="64" t="s">
        <v>206</v>
      </c>
      <c r="F69" s="65">
        <v>356</v>
      </c>
      <c r="G69" s="38">
        <f t="shared" si="5"/>
        <v>110.36</v>
      </c>
      <c r="H69" s="38">
        <v>110.36</v>
      </c>
      <c r="I69" s="38">
        <v>1.34</v>
      </c>
      <c r="J69" s="38">
        <f>MMULT(H69,I69)</f>
        <v>147.88240000000002</v>
      </c>
      <c r="K69" s="39"/>
    </row>
    <row r="70" spans="1:11" ht="33" customHeight="1" x14ac:dyDescent="0.25">
      <c r="A70" s="64">
        <v>53</v>
      </c>
      <c r="B70" s="55" t="s">
        <v>179</v>
      </c>
      <c r="C70" s="54">
        <v>950</v>
      </c>
      <c r="D70" s="54" t="s">
        <v>162</v>
      </c>
      <c r="E70" s="54" t="s">
        <v>178</v>
      </c>
      <c r="F70" s="38">
        <v>3</v>
      </c>
      <c r="G70" s="38">
        <f t="shared" si="5"/>
        <v>2850</v>
      </c>
      <c r="H70" s="38">
        <v>2850</v>
      </c>
      <c r="I70" s="38">
        <v>1.34</v>
      </c>
      <c r="J70" s="38">
        <f t="shared" ref="J70" si="6">MMULT(H70,I70)</f>
        <v>3819.0000000000005</v>
      </c>
      <c r="K70" s="39"/>
    </row>
    <row r="71" spans="1:11" s="84" customFormat="1" ht="33" customHeight="1" x14ac:dyDescent="0.25">
      <c r="A71" s="80">
        <v>54</v>
      </c>
      <c r="B71" s="81" t="s">
        <v>168</v>
      </c>
      <c r="C71" s="80">
        <v>340</v>
      </c>
      <c r="D71" s="80" t="s">
        <v>108</v>
      </c>
      <c r="E71" s="80" t="s">
        <v>169</v>
      </c>
      <c r="F71" s="82">
        <v>18</v>
      </c>
      <c r="G71" s="82">
        <f t="shared" si="5"/>
        <v>6120</v>
      </c>
      <c r="H71" s="82">
        <f>G71</f>
        <v>6120</v>
      </c>
      <c r="I71" s="82"/>
      <c r="J71" s="82">
        <f>MMULT(C71,F71)</f>
        <v>6120</v>
      </c>
      <c r="K71" s="83"/>
    </row>
    <row r="72" spans="1:11" s="84" customFormat="1" ht="33" customHeight="1" x14ac:dyDescent="0.25">
      <c r="A72" s="80">
        <v>55</v>
      </c>
      <c r="B72" s="81" t="s">
        <v>170</v>
      </c>
      <c r="C72" s="80">
        <v>1.6439999999999999</v>
      </c>
      <c r="D72" s="80" t="s">
        <v>172</v>
      </c>
      <c r="E72" s="80" t="s">
        <v>171</v>
      </c>
      <c r="F72" s="82">
        <v>2014</v>
      </c>
      <c r="G72" s="82">
        <f>C72*F72</f>
        <v>3311.0159999999996</v>
      </c>
      <c r="H72" s="82">
        <f>G72</f>
        <v>3311.0159999999996</v>
      </c>
      <c r="I72" s="82"/>
      <c r="J72" s="82">
        <f>MMULT(C72,F72)</f>
        <v>3311.0159999999996</v>
      </c>
      <c r="K72" s="83"/>
    </row>
    <row r="73" spans="1:11" s="84" customFormat="1" ht="33" customHeight="1" x14ac:dyDescent="0.25">
      <c r="A73" s="80">
        <v>56</v>
      </c>
      <c r="B73" s="81" t="s">
        <v>174</v>
      </c>
      <c r="C73" s="80">
        <v>1</v>
      </c>
      <c r="D73" s="80" t="s">
        <v>111</v>
      </c>
      <c r="E73" s="80" t="s">
        <v>208</v>
      </c>
      <c r="F73" s="82">
        <v>15000</v>
      </c>
      <c r="G73" s="82">
        <v>15000</v>
      </c>
      <c r="H73" s="82">
        <v>15000</v>
      </c>
      <c r="I73" s="82"/>
      <c r="J73" s="82">
        <v>15000</v>
      </c>
      <c r="K73" s="83"/>
    </row>
    <row r="74" spans="1:11" ht="33" customHeight="1" x14ac:dyDescent="0.25">
      <c r="A74" s="37"/>
      <c r="B74" s="40" t="s">
        <v>213</v>
      </c>
      <c r="C74" s="37"/>
      <c r="D74" s="37"/>
      <c r="E74" s="37"/>
      <c r="F74" s="37"/>
      <c r="G74" s="37"/>
      <c r="H74" s="41">
        <f>SUM(H11:H73)</f>
        <v>279450.82159499999</v>
      </c>
      <c r="I74" s="38"/>
      <c r="J74" s="41">
        <f>J73+J72+J71+J61+J57+J56+J55+J54+J19+J18+J17+J16+J15+J13</f>
        <v>199247.63169730001</v>
      </c>
      <c r="K74" s="39"/>
    </row>
    <row r="75" spans="1:11" ht="27" customHeight="1" x14ac:dyDescent="0.25">
      <c r="A75" s="37" t="s">
        <v>0</v>
      </c>
      <c r="B75" s="40" t="s">
        <v>233</v>
      </c>
      <c r="C75" s="105" t="s">
        <v>221</v>
      </c>
      <c r="D75" s="106"/>
      <c r="E75" s="106"/>
      <c r="F75" s="106"/>
      <c r="G75" s="106"/>
      <c r="H75" s="37"/>
      <c r="I75" s="37">
        <v>1.0456000000000001</v>
      </c>
      <c r="J75" s="41">
        <f>MMULT(J74,I75)</f>
        <v>208333.32370269691</v>
      </c>
      <c r="K75" s="39"/>
    </row>
    <row r="76" spans="1:11" ht="27" customHeight="1" x14ac:dyDescent="0.25">
      <c r="A76" s="37"/>
      <c r="B76" s="40" t="s">
        <v>214</v>
      </c>
      <c r="C76" s="37" t="s">
        <v>0</v>
      </c>
      <c r="D76" s="37"/>
      <c r="E76" s="37"/>
      <c r="F76" s="37"/>
      <c r="G76" s="37"/>
      <c r="H76" s="41"/>
      <c r="I76" s="41">
        <v>1.2</v>
      </c>
      <c r="J76" s="41">
        <f>MMULT(J75,I76)</f>
        <v>249999.98844323627</v>
      </c>
      <c r="K76" s="39"/>
    </row>
    <row r="77" spans="1:11" x14ac:dyDescent="0.25">
      <c r="A77" s="67"/>
      <c r="B77" s="68"/>
      <c r="C77" s="69"/>
      <c r="D77" s="68"/>
      <c r="E77" s="70"/>
      <c r="F77" s="71"/>
      <c r="G77" s="71"/>
      <c r="H77" s="67"/>
      <c r="I77" s="67"/>
      <c r="J77" s="67"/>
      <c r="K77" s="72"/>
    </row>
    <row r="78" spans="1:11" ht="13.9" customHeight="1" x14ac:dyDescent="0.25">
      <c r="A78" s="67"/>
      <c r="B78" s="68" t="s">
        <v>229</v>
      </c>
      <c r="C78" s="49"/>
      <c r="D78" s="68"/>
      <c r="E78" s="70"/>
      <c r="F78" s="71"/>
      <c r="G78" s="71"/>
      <c r="H78" s="67"/>
      <c r="I78" s="67"/>
      <c r="J78" s="67"/>
      <c r="K78" s="72"/>
    </row>
    <row r="79" spans="1:11" ht="13.9" customHeight="1" x14ac:dyDescent="0.25">
      <c r="A79" s="67"/>
      <c r="B79" s="68"/>
      <c r="C79" s="53"/>
      <c r="D79" s="68"/>
      <c r="E79" s="70"/>
      <c r="F79" s="71"/>
      <c r="G79" s="71"/>
      <c r="H79" s="67"/>
      <c r="I79" s="67"/>
      <c r="J79" s="67"/>
      <c r="K79" s="72"/>
    </row>
    <row r="80" spans="1:11" ht="13.9" customHeight="1" x14ac:dyDescent="0.25">
      <c r="A80" s="67"/>
      <c r="B80" s="73" t="s">
        <v>227</v>
      </c>
      <c r="C80" s="74"/>
      <c r="D80" s="75" t="s">
        <v>225</v>
      </c>
      <c r="E80" s="70"/>
      <c r="F80" s="71"/>
      <c r="G80" s="71"/>
      <c r="H80" s="67"/>
      <c r="I80" s="67"/>
      <c r="J80" s="67"/>
      <c r="K80" s="72"/>
    </row>
    <row r="81" spans="1:11" ht="13.9" customHeight="1" x14ac:dyDescent="0.25">
      <c r="A81" s="67"/>
      <c r="B81" s="76" t="s">
        <v>222</v>
      </c>
      <c r="C81" s="77" t="s">
        <v>223</v>
      </c>
      <c r="D81" s="78" t="s">
        <v>224</v>
      </c>
      <c r="E81" s="71"/>
      <c r="F81" s="71"/>
      <c r="G81" s="71"/>
      <c r="H81" s="67"/>
      <c r="I81" s="67"/>
      <c r="J81" s="67"/>
      <c r="K81" s="72"/>
    </row>
    <row r="82" spans="1:11" s="48" customFormat="1" ht="13.9" customHeight="1" x14ac:dyDescent="0.25">
      <c r="A82" s="67"/>
      <c r="B82" s="49"/>
      <c r="C82" s="96"/>
      <c r="D82" s="68"/>
      <c r="E82" s="70"/>
      <c r="F82" s="71"/>
      <c r="G82" s="71"/>
      <c r="H82" s="67"/>
      <c r="I82" s="67"/>
      <c r="J82" s="67"/>
      <c r="K82" s="72"/>
    </row>
    <row r="83" spans="1:11" s="48" customFormat="1" ht="13.9" customHeight="1" x14ac:dyDescent="0.25">
      <c r="A83" s="67"/>
      <c r="B83" s="73" t="s">
        <v>226</v>
      </c>
      <c r="C83" s="97"/>
      <c r="D83" s="75" t="s">
        <v>228</v>
      </c>
      <c r="E83" s="70"/>
      <c r="F83" s="71"/>
      <c r="G83" s="71"/>
      <c r="H83" s="67"/>
      <c r="I83" s="67"/>
      <c r="J83" s="67"/>
      <c r="K83" s="72"/>
    </row>
    <row r="84" spans="1:11" s="48" customFormat="1" ht="13.9" customHeight="1" x14ac:dyDescent="0.25">
      <c r="A84" s="67"/>
      <c r="B84" s="76" t="s">
        <v>222</v>
      </c>
      <c r="C84" s="77" t="s">
        <v>223</v>
      </c>
      <c r="D84" s="78" t="s">
        <v>224</v>
      </c>
      <c r="E84" s="71"/>
      <c r="F84" s="71"/>
      <c r="G84" s="71"/>
      <c r="H84" s="67"/>
      <c r="I84" s="67"/>
      <c r="J84" s="67"/>
      <c r="K84" s="72"/>
    </row>
  </sheetData>
  <mergeCells count="6">
    <mergeCell ref="C82:C83"/>
    <mergeCell ref="B1:B7"/>
    <mergeCell ref="C1:E7"/>
    <mergeCell ref="G2:K7"/>
    <mergeCell ref="C8:H8"/>
    <mergeCell ref="C75:G75"/>
  </mergeCells>
  <pageMargins left="0.23622047244094491" right="0.23622047244094491" top="0.59055118110236227" bottom="0.59055118110236227" header="0.31496062992125984" footer="0.31496062992125984"/>
  <pageSetup paperSize="8" fitToHeight="0" orientation="landscape" r:id="rId1"/>
  <rowBreaks count="2" manualBreakCount="2">
    <brk id="30" max="13" man="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СМР 343 млн - 1 этап</vt:lpstr>
      <vt:lpstr>СМР 172,223 млн - 2 этап</vt:lpstr>
      <vt:lpstr>работы по генплану</vt:lpstr>
      <vt:lpstr>СМР зданий и сооружений</vt:lpstr>
      <vt:lpstr>нормативная база</vt:lpstr>
      <vt:lpstr>СМР 249,99 млн</vt:lpstr>
      <vt:lpstr>'работы по генплану'!Область_печати</vt:lpstr>
      <vt:lpstr>'СМР 172,223 млн - 2 этап'!Область_печати</vt:lpstr>
      <vt:lpstr>'СМР 249,99 млн'!Область_печати</vt:lpstr>
      <vt:lpstr>'СМР 343 млн - 1 этап'!Область_печати</vt:lpstr>
      <vt:lpstr>'СМР зданий и сооружений'!Область_печати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Анна Александровна Меркульева</cp:lastModifiedBy>
  <cp:lastPrinted>2019-09-23T16:30:53Z</cp:lastPrinted>
  <dcterms:created xsi:type="dcterms:W3CDTF">2019-05-12T06:35:21Z</dcterms:created>
  <dcterms:modified xsi:type="dcterms:W3CDTF">2020-04-09T14:44:30Z</dcterms:modified>
</cp:coreProperties>
</file>